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sa2180013\Desktop\"/>
    </mc:Choice>
  </mc:AlternateContent>
  <xr:revisionPtr revIDLastSave="0" documentId="13_ncr:1_{02A1A9AC-4A31-4084-BF3E-E681AC9B3F10}" xr6:coauthVersionLast="45" xr6:coauthVersionMax="45" xr10:uidLastSave="{00000000-0000-0000-0000-000000000000}"/>
  <bookViews>
    <workbookView xWindow="3930" yWindow="0" windowWidth="2667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58" i="1" l="1"/>
  <c r="AI158" i="1"/>
  <c r="AJ157" i="1"/>
  <c r="AI157" i="1"/>
  <c r="AJ156" i="1"/>
  <c r="AI156" i="1"/>
  <c r="AJ155" i="1"/>
  <c r="AI155" i="1"/>
  <c r="AJ154" i="1"/>
  <c r="AI154" i="1"/>
  <c r="AJ153" i="1"/>
  <c r="AI153" i="1"/>
  <c r="AJ152" i="1"/>
  <c r="AI152" i="1"/>
  <c r="AJ151" i="1"/>
  <c r="AI151" i="1"/>
  <c r="AJ150" i="1"/>
  <c r="AI150" i="1"/>
  <c r="AJ149" i="1"/>
  <c r="AI149" i="1"/>
  <c r="AJ148" i="1"/>
  <c r="AI148" i="1"/>
  <c r="AJ147" i="1"/>
  <c r="AI147" i="1"/>
  <c r="AJ146" i="1"/>
  <c r="AI146" i="1"/>
  <c r="AJ145" i="1"/>
  <c r="AI145" i="1"/>
  <c r="AJ144" i="1"/>
  <c r="AI144" i="1"/>
  <c r="AJ143" i="1"/>
  <c r="AI143" i="1"/>
  <c r="AJ142" i="1"/>
  <c r="AI142" i="1"/>
  <c r="AJ141" i="1"/>
  <c r="AI141" i="1"/>
  <c r="AJ140" i="1"/>
  <c r="AI140" i="1"/>
  <c r="AJ139" i="1"/>
  <c r="AI139" i="1"/>
  <c r="AJ138" i="1"/>
  <c r="AI138" i="1"/>
  <c r="AJ137" i="1"/>
  <c r="AI137" i="1"/>
  <c r="AJ136" i="1"/>
  <c r="AI136" i="1"/>
  <c r="AJ135" i="1"/>
  <c r="AI135" i="1"/>
  <c r="AJ134" i="1"/>
  <c r="AI134" i="1"/>
  <c r="AD134" i="1"/>
  <c r="AC134" i="1"/>
  <c r="AJ133" i="1"/>
  <c r="AI133" i="1"/>
  <c r="AD133" i="1"/>
  <c r="AC133" i="1"/>
  <c r="AJ132" i="1"/>
  <c r="AI132" i="1"/>
  <c r="AD132" i="1"/>
  <c r="AC132" i="1"/>
  <c r="AJ131" i="1"/>
  <c r="AI131" i="1"/>
  <c r="AD131" i="1"/>
  <c r="AC131" i="1"/>
  <c r="AJ130" i="1"/>
  <c r="AI130" i="1"/>
  <c r="AD130" i="1"/>
  <c r="AC130" i="1"/>
  <c r="AJ129" i="1"/>
  <c r="AI129" i="1"/>
  <c r="AD129" i="1"/>
  <c r="AC129" i="1"/>
  <c r="AJ128" i="1"/>
  <c r="AI128" i="1"/>
  <c r="AD128" i="1"/>
  <c r="AC128" i="1"/>
  <c r="AJ127" i="1"/>
  <c r="AI127" i="1"/>
  <c r="AD127" i="1"/>
  <c r="AC127" i="1"/>
  <c r="AJ126" i="1"/>
  <c r="AI126" i="1"/>
  <c r="AD126" i="1"/>
  <c r="AC126" i="1"/>
  <c r="AJ125" i="1"/>
  <c r="AI125" i="1"/>
  <c r="AD125" i="1"/>
  <c r="AC125" i="1"/>
  <c r="AJ124" i="1"/>
  <c r="AI124" i="1"/>
  <c r="AD124" i="1"/>
  <c r="AC124" i="1"/>
  <c r="AJ123" i="1"/>
  <c r="AI123" i="1"/>
  <c r="AD123" i="1"/>
  <c r="AC123" i="1"/>
  <c r="AJ122" i="1"/>
  <c r="AI122" i="1"/>
  <c r="AD122" i="1"/>
  <c r="AC122" i="1"/>
  <c r="AJ121" i="1"/>
  <c r="AI121" i="1"/>
  <c r="AD121" i="1"/>
  <c r="AC121" i="1"/>
  <c r="AJ120" i="1"/>
  <c r="AI120" i="1"/>
  <c r="AD120" i="1"/>
  <c r="AC120" i="1"/>
  <c r="AJ119" i="1"/>
  <c r="AI119" i="1"/>
  <c r="AD119" i="1"/>
  <c r="AC119" i="1"/>
  <c r="AJ118" i="1"/>
  <c r="AI118" i="1"/>
  <c r="AD118" i="1"/>
  <c r="AC118" i="1"/>
  <c r="AJ117" i="1"/>
  <c r="AI117" i="1"/>
  <c r="AD117" i="1"/>
  <c r="AC117" i="1"/>
  <c r="AJ116" i="1"/>
  <c r="AI116" i="1"/>
  <c r="AD116" i="1"/>
  <c r="AC116" i="1"/>
  <c r="AJ115" i="1"/>
  <c r="AI115" i="1"/>
  <c r="AD115" i="1"/>
  <c r="AC115" i="1"/>
  <c r="AJ114" i="1"/>
  <c r="AI114" i="1"/>
  <c r="AD114" i="1"/>
  <c r="AC114" i="1"/>
  <c r="AJ113" i="1"/>
  <c r="AI113" i="1"/>
  <c r="AD113" i="1"/>
  <c r="AC113" i="1"/>
  <c r="AJ112" i="1"/>
  <c r="AI112" i="1"/>
  <c r="AD112" i="1"/>
  <c r="AC112" i="1"/>
  <c r="AJ111" i="1"/>
  <c r="AI111" i="1"/>
  <c r="AD111" i="1"/>
  <c r="AC111" i="1"/>
  <c r="AJ110" i="1"/>
  <c r="AI110" i="1"/>
  <c r="AD110" i="1"/>
  <c r="AC110" i="1"/>
  <c r="AJ109" i="1"/>
  <c r="AI109" i="1"/>
  <c r="AD109" i="1"/>
  <c r="AC109" i="1"/>
  <c r="AJ108" i="1"/>
  <c r="AI108" i="1"/>
  <c r="AD108" i="1"/>
  <c r="AC108" i="1"/>
  <c r="AJ107" i="1"/>
  <c r="AI107" i="1"/>
  <c r="AD107" i="1"/>
  <c r="AC107" i="1"/>
  <c r="AJ106" i="1"/>
  <c r="AI106" i="1"/>
  <c r="AD106" i="1"/>
  <c r="AC106" i="1"/>
  <c r="AJ105" i="1"/>
  <c r="AI105" i="1"/>
  <c r="AD105" i="1"/>
  <c r="AC105" i="1"/>
  <c r="AJ104" i="1"/>
  <c r="AI104" i="1"/>
  <c r="AD104" i="1"/>
  <c r="AC104" i="1"/>
  <c r="AJ103" i="1"/>
  <c r="AI103" i="1"/>
  <c r="AD103" i="1"/>
  <c r="AC103" i="1"/>
  <c r="AJ102" i="1"/>
  <c r="AI102" i="1"/>
  <c r="AD102" i="1"/>
  <c r="AC102" i="1"/>
  <c r="AJ101" i="1"/>
  <c r="AI101" i="1"/>
  <c r="AD101" i="1"/>
  <c r="AC101" i="1"/>
  <c r="AJ100" i="1"/>
  <c r="AI100" i="1"/>
  <c r="AD100" i="1"/>
  <c r="AC100" i="1"/>
  <c r="AJ99" i="1"/>
  <c r="AI99" i="1"/>
  <c r="AD99" i="1"/>
  <c r="AC99" i="1"/>
  <c r="AJ98" i="1"/>
  <c r="AI98" i="1"/>
  <c r="AD98" i="1"/>
  <c r="AC98" i="1"/>
  <c r="AJ97" i="1"/>
  <c r="AI97" i="1"/>
  <c r="AD97" i="1"/>
  <c r="AC97" i="1"/>
  <c r="AJ96" i="1"/>
  <c r="AI96" i="1"/>
  <c r="AD96" i="1"/>
  <c r="AC96" i="1"/>
  <c r="AJ95" i="1"/>
  <c r="AI95" i="1"/>
  <c r="AD95" i="1"/>
  <c r="AC95" i="1"/>
  <c r="AJ94" i="1"/>
  <c r="AI94" i="1"/>
  <c r="AD94" i="1"/>
  <c r="AC94" i="1"/>
  <c r="AJ93" i="1"/>
  <c r="AI93" i="1"/>
  <c r="AD93" i="1"/>
  <c r="AC93" i="1"/>
  <c r="AJ92" i="1"/>
  <c r="AI92" i="1"/>
  <c r="AD92" i="1"/>
  <c r="AC92" i="1"/>
  <c r="AJ91" i="1"/>
  <c r="AI91" i="1"/>
  <c r="AD91" i="1"/>
  <c r="AC91" i="1"/>
  <c r="AJ90" i="1"/>
  <c r="AI90" i="1"/>
  <c r="AD90" i="1"/>
  <c r="AC90" i="1"/>
  <c r="AJ89" i="1"/>
  <c r="AI89" i="1"/>
  <c r="AD89" i="1"/>
  <c r="AC89" i="1"/>
  <c r="AJ88" i="1"/>
  <c r="AI88" i="1"/>
  <c r="AD88" i="1"/>
  <c r="AC88" i="1"/>
  <c r="AJ87" i="1"/>
  <c r="AI87" i="1"/>
  <c r="AD87" i="1"/>
  <c r="AC87" i="1"/>
  <c r="AJ86" i="1"/>
  <c r="AI86" i="1"/>
  <c r="AD86" i="1"/>
  <c r="AC86" i="1"/>
  <c r="X86" i="1"/>
  <c r="W86" i="1"/>
  <c r="AJ85" i="1"/>
  <c r="AI85" i="1"/>
  <c r="AD85" i="1"/>
  <c r="AC85" i="1"/>
  <c r="X85" i="1"/>
  <c r="W85" i="1"/>
  <c r="AJ84" i="1"/>
  <c r="AI84" i="1"/>
  <c r="AD84" i="1"/>
  <c r="AC84" i="1"/>
  <c r="X84" i="1"/>
  <c r="W84" i="1"/>
  <c r="AJ83" i="1"/>
  <c r="AI83" i="1"/>
  <c r="AD83" i="1"/>
  <c r="AC83" i="1"/>
  <c r="X83" i="1"/>
  <c r="W83" i="1"/>
  <c r="AJ82" i="1"/>
  <c r="AI82" i="1"/>
  <c r="AD82" i="1"/>
  <c r="AC82" i="1"/>
  <c r="X82" i="1"/>
  <c r="W82" i="1"/>
  <c r="AJ81" i="1"/>
  <c r="AI81" i="1"/>
  <c r="AD81" i="1"/>
  <c r="AC81" i="1"/>
  <c r="X81" i="1"/>
  <c r="W81" i="1"/>
  <c r="AJ80" i="1"/>
  <c r="AI80" i="1"/>
  <c r="AD80" i="1"/>
  <c r="AC80" i="1"/>
  <c r="X80" i="1"/>
  <c r="W80" i="1"/>
  <c r="AJ79" i="1"/>
  <c r="AI79" i="1"/>
  <c r="AD79" i="1"/>
  <c r="AC79" i="1"/>
  <c r="X79" i="1"/>
  <c r="W79" i="1"/>
  <c r="AJ78" i="1"/>
  <c r="AI78" i="1"/>
  <c r="AD78" i="1"/>
  <c r="AC78" i="1"/>
  <c r="X78" i="1"/>
  <c r="W78" i="1"/>
  <c r="AJ77" i="1"/>
  <c r="AI77" i="1"/>
  <c r="AD77" i="1"/>
  <c r="AC77" i="1"/>
  <c r="X77" i="1"/>
  <c r="W77" i="1"/>
  <c r="AJ76" i="1"/>
  <c r="AI76" i="1"/>
  <c r="AD76" i="1"/>
  <c r="AC76" i="1"/>
  <c r="X76" i="1"/>
  <c r="W76" i="1"/>
  <c r="AJ75" i="1"/>
  <c r="AI75" i="1"/>
  <c r="AD75" i="1"/>
  <c r="AC75" i="1"/>
  <c r="X75" i="1"/>
  <c r="W75" i="1"/>
  <c r="AJ74" i="1"/>
  <c r="AI74" i="1"/>
  <c r="AD74" i="1"/>
  <c r="AC74" i="1"/>
  <c r="X74" i="1"/>
  <c r="W74" i="1"/>
  <c r="R74" i="1"/>
  <c r="Q74" i="1"/>
  <c r="AJ73" i="1"/>
  <c r="AI73" i="1"/>
  <c r="AD73" i="1"/>
  <c r="AC73" i="1"/>
  <c r="X73" i="1"/>
  <c r="W73" i="1"/>
  <c r="R73" i="1"/>
  <c r="Q73" i="1"/>
  <c r="AJ72" i="1"/>
  <c r="AI72" i="1"/>
  <c r="AD72" i="1"/>
  <c r="AC72" i="1"/>
  <c r="X72" i="1"/>
  <c r="W72" i="1"/>
  <c r="R72" i="1"/>
  <c r="Q72" i="1"/>
  <c r="AJ71" i="1"/>
  <c r="AI71" i="1"/>
  <c r="AD71" i="1"/>
  <c r="AC71" i="1"/>
  <c r="X71" i="1"/>
  <c r="W71" i="1"/>
  <c r="R71" i="1"/>
  <c r="Q71" i="1"/>
  <c r="AJ70" i="1"/>
  <c r="AI70" i="1"/>
  <c r="AD70" i="1"/>
  <c r="AC70" i="1"/>
  <c r="X70" i="1"/>
  <c r="W70" i="1"/>
  <c r="R70" i="1"/>
  <c r="Q70" i="1"/>
  <c r="AJ69" i="1"/>
  <c r="AI69" i="1"/>
  <c r="AD69" i="1"/>
  <c r="AC69" i="1"/>
  <c r="X69" i="1"/>
  <c r="W69" i="1"/>
  <c r="Q69" i="1"/>
  <c r="AJ68" i="1"/>
  <c r="AI68" i="1"/>
  <c r="AD68" i="1"/>
  <c r="AC68" i="1"/>
  <c r="X68" i="1"/>
  <c r="W68" i="1"/>
  <c r="R68" i="1"/>
  <c r="Q68" i="1"/>
  <c r="AJ67" i="1"/>
  <c r="AI67" i="1"/>
  <c r="AD67" i="1"/>
  <c r="AC67" i="1"/>
  <c r="X67" i="1"/>
  <c r="W67" i="1"/>
  <c r="R67" i="1"/>
  <c r="Q67" i="1"/>
  <c r="AJ66" i="1"/>
  <c r="AI66" i="1"/>
  <c r="AD66" i="1"/>
  <c r="AC66" i="1"/>
  <c r="X66" i="1"/>
  <c r="W66" i="1"/>
  <c r="R66" i="1"/>
  <c r="Q66" i="1"/>
  <c r="AJ65" i="1"/>
  <c r="AI65" i="1"/>
  <c r="AD65" i="1"/>
  <c r="AC65" i="1"/>
  <c r="X65" i="1"/>
  <c r="W65" i="1"/>
  <c r="R65" i="1"/>
  <c r="Q65" i="1"/>
  <c r="AJ64" i="1"/>
  <c r="AI64" i="1"/>
  <c r="AD64" i="1"/>
  <c r="AC64" i="1"/>
  <c r="X64" i="1"/>
  <c r="W64" i="1"/>
  <c r="R64" i="1"/>
  <c r="Q64" i="1"/>
  <c r="AJ63" i="1"/>
  <c r="AI63" i="1"/>
  <c r="AD63" i="1"/>
  <c r="AC63" i="1"/>
  <c r="X63" i="1"/>
  <c r="W63" i="1"/>
  <c r="R63" i="1"/>
  <c r="Q63" i="1"/>
  <c r="AJ62" i="1"/>
  <c r="AI62" i="1"/>
  <c r="AD62" i="1"/>
  <c r="AC62" i="1"/>
  <c r="X62" i="1"/>
  <c r="W62" i="1"/>
  <c r="R62" i="1"/>
  <c r="Q62" i="1"/>
  <c r="AJ61" i="1"/>
  <c r="AI61" i="1"/>
  <c r="AD61" i="1"/>
  <c r="AC61" i="1"/>
  <c r="X61" i="1"/>
  <c r="W61" i="1"/>
  <c r="R61" i="1"/>
  <c r="Q61" i="1"/>
  <c r="AJ60" i="1"/>
  <c r="AI60" i="1"/>
  <c r="AD60" i="1"/>
  <c r="AC60" i="1"/>
  <c r="X60" i="1"/>
  <c r="W60" i="1"/>
  <c r="R60" i="1"/>
  <c r="Q60" i="1"/>
  <c r="AJ59" i="1"/>
  <c r="AI59" i="1"/>
  <c r="AD59" i="1"/>
  <c r="AC59" i="1"/>
  <c r="X59" i="1"/>
  <c r="W59" i="1"/>
  <c r="R59" i="1"/>
  <c r="Q59" i="1"/>
  <c r="AJ58" i="1"/>
  <c r="AI58" i="1"/>
  <c r="AD58" i="1"/>
  <c r="AC58" i="1"/>
  <c r="X58" i="1"/>
  <c r="W58" i="1"/>
  <c r="R58" i="1"/>
  <c r="Q58" i="1"/>
  <c r="AJ57" i="1"/>
  <c r="AI57" i="1"/>
  <c r="AD57" i="1"/>
  <c r="AC57" i="1"/>
  <c r="X57" i="1"/>
  <c r="W57" i="1"/>
  <c r="R57" i="1"/>
  <c r="Q57" i="1"/>
  <c r="AJ56" i="1"/>
  <c r="AI56" i="1"/>
  <c r="AD56" i="1"/>
  <c r="AC56" i="1"/>
  <c r="X56" i="1"/>
  <c r="W56" i="1"/>
  <c r="R56" i="1"/>
  <c r="Q56" i="1"/>
  <c r="AJ55" i="1"/>
  <c r="AI55" i="1"/>
  <c r="AD55" i="1"/>
  <c r="AC55" i="1"/>
  <c r="X55" i="1"/>
  <c r="W55" i="1"/>
  <c r="R55" i="1"/>
  <c r="Q55" i="1"/>
  <c r="AJ54" i="1"/>
  <c r="AI54" i="1"/>
  <c r="AD54" i="1"/>
  <c r="AC54" i="1"/>
  <c r="X54" i="1"/>
  <c r="W54" i="1"/>
  <c r="R54" i="1"/>
  <c r="Q54" i="1"/>
  <c r="AJ53" i="1"/>
  <c r="AI53" i="1"/>
  <c r="AD53" i="1"/>
  <c r="AC53" i="1"/>
  <c r="X53" i="1"/>
  <c r="W53" i="1"/>
  <c r="R53" i="1"/>
  <c r="Q53" i="1"/>
  <c r="AJ52" i="1"/>
  <c r="AI52" i="1"/>
  <c r="AD52" i="1"/>
  <c r="AC52" i="1"/>
  <c r="X52" i="1"/>
  <c r="W52" i="1"/>
  <c r="R52" i="1"/>
  <c r="Q52" i="1"/>
  <c r="AJ51" i="1"/>
  <c r="AI51" i="1"/>
  <c r="AD51" i="1"/>
  <c r="AC51" i="1"/>
  <c r="X51" i="1"/>
  <c r="W51" i="1"/>
  <c r="R51" i="1"/>
  <c r="Q51" i="1"/>
  <c r="AJ50" i="1"/>
  <c r="AI50" i="1"/>
  <c r="AD50" i="1"/>
  <c r="AC50" i="1"/>
  <c r="X50" i="1"/>
  <c r="W50" i="1"/>
  <c r="R50" i="1"/>
  <c r="Q50" i="1"/>
  <c r="F50" i="1"/>
  <c r="E50" i="1"/>
  <c r="AJ49" i="1"/>
  <c r="AI49" i="1"/>
  <c r="AD49" i="1"/>
  <c r="AC49" i="1"/>
  <c r="X49" i="1"/>
  <c r="W49" i="1"/>
  <c r="R49" i="1"/>
  <c r="Q49" i="1"/>
  <c r="F49" i="1"/>
  <c r="E49" i="1"/>
  <c r="AJ48" i="1"/>
  <c r="AI48" i="1"/>
  <c r="AD48" i="1"/>
  <c r="AC48" i="1"/>
  <c r="X48" i="1"/>
  <c r="W48" i="1"/>
  <c r="R48" i="1"/>
  <c r="Q48" i="1"/>
  <c r="F48" i="1"/>
  <c r="E48" i="1"/>
  <c r="AJ47" i="1"/>
  <c r="AI47" i="1"/>
  <c r="AD47" i="1"/>
  <c r="AC47" i="1"/>
  <c r="X47" i="1"/>
  <c r="W47" i="1"/>
  <c r="R47" i="1"/>
  <c r="Q47" i="1"/>
  <c r="F47" i="1"/>
  <c r="E47" i="1"/>
  <c r="AJ46" i="1"/>
  <c r="AI46" i="1"/>
  <c r="AD46" i="1"/>
  <c r="AC46" i="1"/>
  <c r="X46" i="1"/>
  <c r="W46" i="1"/>
  <c r="R46" i="1"/>
  <c r="Q46" i="1"/>
  <c r="F46" i="1"/>
  <c r="E46" i="1"/>
  <c r="AJ45" i="1"/>
  <c r="AI45" i="1"/>
  <c r="AD45" i="1"/>
  <c r="AC45" i="1"/>
  <c r="X45" i="1"/>
  <c r="W45" i="1"/>
  <c r="R45" i="1"/>
  <c r="Q45" i="1"/>
  <c r="F45" i="1"/>
  <c r="E45" i="1"/>
  <c r="AJ44" i="1"/>
  <c r="AI44" i="1"/>
  <c r="AD44" i="1"/>
  <c r="AC44" i="1"/>
  <c r="X44" i="1"/>
  <c r="W44" i="1"/>
  <c r="R44" i="1"/>
  <c r="Q44" i="1"/>
  <c r="F44" i="1"/>
  <c r="E44" i="1"/>
  <c r="AJ43" i="1"/>
  <c r="AI43" i="1"/>
  <c r="AD43" i="1"/>
  <c r="AC43" i="1"/>
  <c r="X43" i="1"/>
  <c r="W43" i="1"/>
  <c r="R43" i="1"/>
  <c r="Q43" i="1"/>
  <c r="F43" i="1"/>
  <c r="E43" i="1"/>
  <c r="AJ42" i="1"/>
  <c r="AI42" i="1"/>
  <c r="AD42" i="1"/>
  <c r="AC42" i="1"/>
  <c r="X42" i="1"/>
  <c r="W42" i="1"/>
  <c r="R42" i="1"/>
  <c r="Q42" i="1"/>
  <c r="F42" i="1"/>
  <c r="E42" i="1"/>
  <c r="AJ41" i="1"/>
  <c r="AI41" i="1"/>
  <c r="AD41" i="1"/>
  <c r="AC41" i="1"/>
  <c r="X41" i="1"/>
  <c r="W41" i="1"/>
  <c r="R41" i="1"/>
  <c r="Q41" i="1"/>
  <c r="F41" i="1"/>
  <c r="E41" i="1"/>
  <c r="AJ40" i="1"/>
  <c r="AI40" i="1"/>
  <c r="AD40" i="1"/>
  <c r="AC40" i="1"/>
  <c r="X40" i="1"/>
  <c r="W40" i="1"/>
  <c r="R40" i="1"/>
  <c r="Q40" i="1"/>
  <c r="F40" i="1"/>
  <c r="E40" i="1"/>
  <c r="AJ39" i="1"/>
  <c r="AI39" i="1"/>
  <c r="AD39" i="1"/>
  <c r="AC39" i="1"/>
  <c r="X39" i="1"/>
  <c r="W39" i="1"/>
  <c r="R39" i="1"/>
  <c r="Q39" i="1"/>
  <c r="F39" i="1"/>
  <c r="E39" i="1"/>
  <c r="AJ38" i="1"/>
  <c r="AI38" i="1"/>
  <c r="AD38" i="1"/>
  <c r="AC38" i="1"/>
  <c r="X38" i="1"/>
  <c r="W38" i="1"/>
  <c r="R38" i="1"/>
  <c r="Q38" i="1"/>
  <c r="L38" i="1"/>
  <c r="K38" i="1"/>
  <c r="F38" i="1"/>
  <c r="E38" i="1"/>
  <c r="AJ37" i="1"/>
  <c r="AI37" i="1"/>
  <c r="AD37" i="1"/>
  <c r="AC37" i="1"/>
  <c r="X37" i="1"/>
  <c r="W37" i="1"/>
  <c r="R37" i="1"/>
  <c r="Q37" i="1"/>
  <c r="L37" i="1"/>
  <c r="K37" i="1"/>
  <c r="F37" i="1"/>
  <c r="E37" i="1"/>
  <c r="AJ36" i="1"/>
  <c r="AI36" i="1"/>
  <c r="AD36" i="1"/>
  <c r="AC36" i="1"/>
  <c r="X36" i="1"/>
  <c r="W36" i="1"/>
  <c r="R36" i="1"/>
  <c r="Q36" i="1"/>
  <c r="L36" i="1"/>
  <c r="K36" i="1"/>
  <c r="F36" i="1"/>
  <c r="E36" i="1"/>
  <c r="AJ35" i="1"/>
  <c r="AI35" i="1"/>
  <c r="AD35" i="1"/>
  <c r="AC35" i="1"/>
  <c r="X35" i="1"/>
  <c r="W35" i="1"/>
  <c r="R35" i="1"/>
  <c r="Q35" i="1"/>
  <c r="L35" i="1"/>
  <c r="K35" i="1"/>
  <c r="F35" i="1"/>
  <c r="E35" i="1"/>
  <c r="AJ34" i="1"/>
  <c r="AI34" i="1"/>
  <c r="AD34" i="1"/>
  <c r="AC34" i="1"/>
  <c r="X34" i="1"/>
  <c r="W34" i="1"/>
  <c r="R34" i="1"/>
  <c r="Q34" i="1"/>
  <c r="L34" i="1"/>
  <c r="K34" i="1"/>
  <c r="F34" i="1"/>
  <c r="E34" i="1"/>
  <c r="AJ33" i="1"/>
  <c r="AI33" i="1"/>
  <c r="AD33" i="1"/>
  <c r="AC33" i="1"/>
  <c r="X33" i="1"/>
  <c r="W33" i="1"/>
  <c r="R33" i="1"/>
  <c r="Q33" i="1"/>
  <c r="L33" i="1"/>
  <c r="K33" i="1"/>
  <c r="F33" i="1"/>
  <c r="E33" i="1"/>
  <c r="AJ32" i="1"/>
  <c r="AI32" i="1"/>
  <c r="AD32" i="1"/>
  <c r="AC32" i="1"/>
  <c r="X32" i="1"/>
  <c r="W32" i="1"/>
  <c r="R32" i="1"/>
  <c r="Q32" i="1"/>
  <c r="L32" i="1"/>
  <c r="K32" i="1"/>
  <c r="F32" i="1"/>
  <c r="E32" i="1"/>
  <c r="AJ31" i="1"/>
  <c r="AI31" i="1"/>
  <c r="AD31" i="1"/>
  <c r="AC31" i="1"/>
  <c r="X31" i="1"/>
  <c r="W31" i="1"/>
  <c r="R31" i="1"/>
  <c r="Q31" i="1"/>
  <c r="L31" i="1"/>
  <c r="K31" i="1"/>
  <c r="F31" i="1"/>
  <c r="E31" i="1"/>
  <c r="AJ30" i="1"/>
  <c r="AI30" i="1"/>
  <c r="AD30" i="1"/>
  <c r="AC30" i="1"/>
  <c r="X30" i="1"/>
  <c r="W30" i="1"/>
  <c r="R30" i="1"/>
  <c r="Q30" i="1"/>
  <c r="L30" i="1"/>
  <c r="K30" i="1"/>
  <c r="F30" i="1"/>
  <c r="E30" i="1"/>
  <c r="AJ29" i="1"/>
  <c r="AI29" i="1"/>
  <c r="AD29" i="1"/>
  <c r="AC29" i="1"/>
  <c r="X29" i="1"/>
  <c r="W29" i="1"/>
  <c r="R29" i="1"/>
  <c r="Q29" i="1"/>
  <c r="L29" i="1"/>
  <c r="K29" i="1"/>
  <c r="F29" i="1"/>
  <c r="E29" i="1"/>
  <c r="AJ28" i="1"/>
  <c r="AI28" i="1"/>
  <c r="AD28" i="1"/>
  <c r="AC28" i="1"/>
  <c r="X28" i="1"/>
  <c r="W28" i="1"/>
  <c r="R28" i="1"/>
  <c r="Q28" i="1"/>
  <c r="L28" i="1"/>
  <c r="K28" i="1"/>
  <c r="F28" i="1"/>
  <c r="E28" i="1"/>
  <c r="AJ27" i="1"/>
  <c r="AI27" i="1"/>
  <c r="AD27" i="1"/>
  <c r="AC27" i="1"/>
  <c r="X27" i="1"/>
  <c r="W27" i="1"/>
  <c r="R27" i="1"/>
  <c r="Q27" i="1"/>
  <c r="L27" i="1"/>
  <c r="K27" i="1"/>
  <c r="F27" i="1"/>
  <c r="E27" i="1"/>
  <c r="AJ26" i="1"/>
  <c r="AI26" i="1"/>
  <c r="AD26" i="1"/>
  <c r="AC26" i="1"/>
  <c r="X26" i="1"/>
  <c r="W26" i="1"/>
  <c r="R26" i="1"/>
  <c r="Q26" i="1"/>
  <c r="L26" i="1"/>
  <c r="K26" i="1"/>
  <c r="F26" i="1"/>
  <c r="E26" i="1"/>
  <c r="AJ25" i="1"/>
  <c r="AI25" i="1"/>
  <c r="AD25" i="1"/>
  <c r="AC25" i="1"/>
  <c r="X25" i="1"/>
  <c r="W25" i="1"/>
  <c r="R25" i="1"/>
  <c r="Q25" i="1"/>
  <c r="L25" i="1"/>
  <c r="K25" i="1"/>
  <c r="F25" i="1"/>
  <c r="E25" i="1"/>
  <c r="AJ24" i="1"/>
  <c r="AI24" i="1"/>
  <c r="AD24" i="1"/>
  <c r="AC24" i="1"/>
  <c r="X24" i="1"/>
  <c r="W24" i="1"/>
  <c r="R24" i="1"/>
  <c r="Q24" i="1"/>
  <c r="L24" i="1"/>
  <c r="K24" i="1"/>
  <c r="F24" i="1"/>
  <c r="E24" i="1"/>
  <c r="AJ23" i="1"/>
  <c r="AI23" i="1"/>
  <c r="AD23" i="1"/>
  <c r="AC23" i="1"/>
  <c r="X23" i="1"/>
  <c r="W23" i="1"/>
  <c r="R23" i="1"/>
  <c r="Q23" i="1"/>
  <c r="L23" i="1"/>
  <c r="K23" i="1"/>
  <c r="F23" i="1"/>
  <c r="E23" i="1"/>
  <c r="AJ22" i="1"/>
  <c r="AI22" i="1"/>
  <c r="AD22" i="1"/>
  <c r="AC22" i="1"/>
  <c r="X22" i="1"/>
  <c r="W22" i="1"/>
  <c r="R22" i="1"/>
  <c r="Q22" i="1"/>
  <c r="L22" i="1"/>
  <c r="K22" i="1"/>
  <c r="F22" i="1"/>
  <c r="E22" i="1"/>
  <c r="AJ21" i="1"/>
  <c r="AI21" i="1"/>
  <c r="AD21" i="1"/>
  <c r="AC21" i="1"/>
  <c r="X21" i="1"/>
  <c r="W21" i="1"/>
  <c r="R21" i="1"/>
  <c r="Q21" i="1"/>
  <c r="L21" i="1"/>
  <c r="K21" i="1"/>
  <c r="F21" i="1"/>
  <c r="E21" i="1"/>
  <c r="AJ20" i="1"/>
  <c r="AI20" i="1"/>
  <c r="AD20" i="1"/>
  <c r="AC20" i="1"/>
  <c r="X20" i="1"/>
  <c r="W20" i="1"/>
  <c r="R20" i="1"/>
  <c r="Q20" i="1"/>
  <c r="L20" i="1"/>
  <c r="K20" i="1"/>
  <c r="F20" i="1"/>
  <c r="E20" i="1"/>
  <c r="AJ19" i="1"/>
  <c r="AI19" i="1"/>
  <c r="AD19" i="1"/>
  <c r="AC19" i="1"/>
  <c r="X19" i="1"/>
  <c r="W19" i="1"/>
  <c r="R19" i="1"/>
  <c r="Q19" i="1"/>
  <c r="L19" i="1"/>
  <c r="K19" i="1"/>
  <c r="F19" i="1"/>
  <c r="E19" i="1"/>
  <c r="AJ18" i="1"/>
  <c r="AI18" i="1"/>
  <c r="AD18" i="1"/>
  <c r="AC18" i="1"/>
  <c r="X18" i="1"/>
  <c r="W18" i="1"/>
  <c r="R18" i="1"/>
  <c r="Q18" i="1"/>
  <c r="L18" i="1"/>
  <c r="K18" i="1"/>
  <c r="F18" i="1"/>
  <c r="E18" i="1"/>
  <c r="AJ17" i="1"/>
  <c r="AI17" i="1"/>
  <c r="AD17" i="1"/>
  <c r="AC17" i="1"/>
  <c r="X17" i="1"/>
  <c r="W17" i="1"/>
  <c r="R17" i="1"/>
  <c r="Q17" i="1"/>
  <c r="L17" i="1"/>
  <c r="K17" i="1"/>
  <c r="F17" i="1"/>
  <c r="E17" i="1"/>
  <c r="AJ16" i="1"/>
  <c r="AI16" i="1"/>
  <c r="AD16" i="1"/>
  <c r="AC16" i="1"/>
  <c r="X16" i="1"/>
  <c r="W16" i="1"/>
  <c r="R16" i="1"/>
  <c r="Q16" i="1"/>
  <c r="L16" i="1"/>
  <c r="K16" i="1"/>
  <c r="F16" i="1"/>
  <c r="E16" i="1"/>
  <c r="AJ15" i="1"/>
  <c r="AI15" i="1"/>
  <c r="AD15" i="1"/>
  <c r="AC15" i="1"/>
  <c r="X15" i="1"/>
  <c r="W15" i="1"/>
  <c r="R15" i="1"/>
  <c r="Q15" i="1"/>
  <c r="L15" i="1"/>
  <c r="K15" i="1"/>
  <c r="F15" i="1"/>
  <c r="E15" i="1"/>
  <c r="AJ14" i="1"/>
  <c r="AI14" i="1"/>
  <c r="AD14" i="1"/>
  <c r="AC14" i="1"/>
  <c r="X14" i="1"/>
  <c r="W14" i="1"/>
  <c r="R14" i="1"/>
  <c r="Q14" i="1"/>
  <c r="L14" i="1"/>
  <c r="K14" i="1"/>
  <c r="F14" i="1"/>
  <c r="E14" i="1"/>
  <c r="AJ13" i="1"/>
  <c r="AI13" i="1"/>
  <c r="AD13" i="1"/>
  <c r="AC13" i="1"/>
  <c r="X13" i="1"/>
  <c r="W13" i="1"/>
  <c r="R13" i="1"/>
  <c r="Q13" i="1"/>
  <c r="L13" i="1"/>
  <c r="K13" i="1"/>
  <c r="F13" i="1"/>
  <c r="E13" i="1"/>
  <c r="AJ12" i="1"/>
  <c r="AI12" i="1"/>
  <c r="AD12" i="1"/>
  <c r="AC12" i="1"/>
  <c r="X12" i="1"/>
  <c r="W12" i="1"/>
  <c r="R12" i="1"/>
  <c r="Q12" i="1"/>
  <c r="L12" i="1"/>
  <c r="K12" i="1"/>
  <c r="F12" i="1"/>
  <c r="E12" i="1"/>
  <c r="AJ11" i="1"/>
  <c r="AI11" i="1"/>
  <c r="AD11" i="1"/>
  <c r="AC11" i="1"/>
  <c r="X11" i="1"/>
  <c r="W11" i="1"/>
  <c r="R11" i="1"/>
  <c r="Q11" i="1"/>
  <c r="L11" i="1"/>
  <c r="K11" i="1"/>
  <c r="F11" i="1"/>
  <c r="E11" i="1"/>
  <c r="AJ10" i="1"/>
  <c r="AI10" i="1"/>
  <c r="AD10" i="1"/>
  <c r="AC10" i="1"/>
  <c r="X10" i="1"/>
  <c r="W10" i="1"/>
  <c r="R10" i="1"/>
  <c r="Q10" i="1"/>
  <c r="L10" i="1"/>
  <c r="K10" i="1"/>
  <c r="F10" i="1"/>
  <c r="E10" i="1"/>
  <c r="AJ9" i="1"/>
  <c r="AI9" i="1"/>
  <c r="AD9" i="1"/>
  <c r="AC9" i="1"/>
  <c r="X9" i="1"/>
  <c r="W9" i="1"/>
  <c r="R9" i="1"/>
  <c r="Q9" i="1"/>
  <c r="L9" i="1"/>
  <c r="K9" i="1"/>
  <c r="F9" i="1"/>
  <c r="E9" i="1"/>
  <c r="AJ8" i="1"/>
  <c r="AI8" i="1"/>
  <c r="AD8" i="1"/>
  <c r="AC8" i="1"/>
  <c r="X8" i="1"/>
  <c r="W8" i="1"/>
  <c r="R8" i="1"/>
  <c r="Q8" i="1"/>
  <c r="L8" i="1"/>
  <c r="K8" i="1"/>
  <c r="F8" i="1"/>
  <c r="E8" i="1"/>
  <c r="AJ7" i="1"/>
  <c r="AI7" i="1"/>
  <c r="AD7" i="1"/>
  <c r="AC7" i="1"/>
  <c r="X7" i="1"/>
  <c r="W7" i="1"/>
  <c r="R7" i="1"/>
  <c r="Q7" i="1"/>
  <c r="L7" i="1"/>
  <c r="K7" i="1"/>
  <c r="F7" i="1"/>
  <c r="E7" i="1"/>
  <c r="AJ6" i="1"/>
  <c r="AI6" i="1"/>
  <c r="AD6" i="1"/>
  <c r="AC6" i="1"/>
  <c r="X6" i="1"/>
  <c r="W6" i="1"/>
  <c r="R6" i="1"/>
  <c r="Q6" i="1"/>
  <c r="L6" i="1"/>
  <c r="K6" i="1"/>
  <c r="F6" i="1"/>
  <c r="E6" i="1"/>
  <c r="AJ5" i="1"/>
  <c r="AI5" i="1"/>
  <c r="AD5" i="1"/>
  <c r="AC5" i="1"/>
  <c r="X5" i="1"/>
  <c r="W5" i="1"/>
  <c r="R5" i="1"/>
  <c r="Q5" i="1"/>
  <c r="L5" i="1"/>
  <c r="K5" i="1"/>
  <c r="F5" i="1"/>
  <c r="E5" i="1"/>
  <c r="AJ4" i="1"/>
  <c r="AI4" i="1"/>
  <c r="AD4" i="1"/>
  <c r="AC4" i="1"/>
  <c r="X4" i="1"/>
  <c r="W4" i="1"/>
  <c r="R4" i="1"/>
  <c r="Q4" i="1"/>
  <c r="L4" i="1"/>
  <c r="K4" i="1"/>
  <c r="F4" i="1"/>
  <c r="E4" i="1"/>
  <c r="AJ3" i="1"/>
  <c r="AI3" i="1"/>
  <c r="AD3" i="1"/>
  <c r="AC3" i="1"/>
  <c r="X3" i="1"/>
  <c r="W3" i="1"/>
  <c r="R3" i="1"/>
  <c r="Q3" i="1"/>
  <c r="L3" i="1"/>
  <c r="K3" i="1"/>
  <c r="F3" i="1"/>
  <c r="E3" i="1"/>
  <c r="AJ2" i="1"/>
  <c r="AI2" i="1"/>
  <c r="AD2" i="1"/>
  <c r="AC2" i="1"/>
  <c r="X2" i="1"/>
  <c r="W2" i="1"/>
  <c r="R2" i="1"/>
  <c r="Q2" i="1"/>
  <c r="L2" i="1"/>
  <c r="K2" i="1"/>
  <c r="F2" i="1"/>
  <c r="E2" i="1"/>
</calcChain>
</file>

<file path=xl/sharedStrings.xml><?xml version="1.0" encoding="utf-8"?>
<sst xmlns="http://schemas.openxmlformats.org/spreadsheetml/2006/main" count="98" uniqueCount="46">
  <si>
    <t>モデル</t>
    <phoneticPr fontId="3"/>
  </si>
  <si>
    <t>解像度（ピクセル）</t>
    <rPh sb="0" eb="3">
      <t>カイゾウド</t>
    </rPh>
    <phoneticPr fontId="3"/>
  </si>
  <si>
    <t>レンズ　　　　　焦点距離(mm)</t>
    <rPh sb="8" eb="10">
      <t>ショウテン</t>
    </rPh>
    <rPh sb="10" eb="12">
      <t>キョリ</t>
    </rPh>
    <phoneticPr fontId="3"/>
  </si>
  <si>
    <t>被写体までの　距離(m)</t>
    <rPh sb="0" eb="3">
      <t>ヒシャタイ</t>
    </rPh>
    <rPh sb="7" eb="9">
      <t>キョリ</t>
    </rPh>
    <phoneticPr fontId="3"/>
  </si>
  <si>
    <t>撮影範囲　横(m)</t>
    <rPh sb="0" eb="2">
      <t>サツエイ</t>
    </rPh>
    <rPh sb="2" eb="4">
      <t>ハンイ</t>
    </rPh>
    <phoneticPr fontId="3"/>
  </si>
  <si>
    <t>撮影範囲　縦(m)</t>
    <rPh sb="0" eb="2">
      <t>サツエイ</t>
    </rPh>
    <rPh sb="2" eb="4">
      <t>ハンイ</t>
    </rPh>
    <phoneticPr fontId="3"/>
  </si>
  <si>
    <t>撮影範囲　横(m)</t>
    <rPh sb="0" eb="2">
      <t>サツエイ</t>
    </rPh>
    <rPh sb="2" eb="4">
      <t>ハンイ</t>
    </rPh>
    <rPh sb="5" eb="6">
      <t>ヨコ</t>
    </rPh>
    <phoneticPr fontId="3"/>
  </si>
  <si>
    <t>撮影範囲　縦(m)</t>
    <rPh sb="0" eb="2">
      <t>サツエイ</t>
    </rPh>
    <rPh sb="2" eb="4">
      <t>ハンイ</t>
    </rPh>
    <rPh sb="5" eb="6">
      <t>タテ</t>
    </rPh>
    <phoneticPr fontId="3"/>
  </si>
  <si>
    <t>TroubleShooterLE　SportsCam　　　　InLine</t>
    <phoneticPr fontId="3"/>
  </si>
  <si>
    <t>320 x 240</t>
    <phoneticPr fontId="3"/>
  </si>
  <si>
    <t>TroubleShooter　TroubleShooterHR</t>
    <phoneticPr fontId="3"/>
  </si>
  <si>
    <t>HiSpec1&amp; 2</t>
    <phoneticPr fontId="3"/>
  </si>
  <si>
    <t>288 x 288</t>
    <phoneticPr fontId="3"/>
  </si>
  <si>
    <t>HiSpec4&amp; 5</t>
    <phoneticPr fontId="3"/>
  </si>
  <si>
    <t>TS3             TS4               IL3               IL4</t>
    <phoneticPr fontId="3"/>
  </si>
  <si>
    <t>200 x 200</t>
    <phoneticPr fontId="3"/>
  </si>
  <si>
    <t>TS5              IL5</t>
    <phoneticPr fontId="3"/>
  </si>
  <si>
    <t>640 x 240</t>
    <phoneticPr fontId="3"/>
  </si>
  <si>
    <t>640 x 480</t>
    <phoneticPr fontId="3"/>
  </si>
  <si>
    <t>480 x 480</t>
    <phoneticPr fontId="3"/>
  </si>
  <si>
    <t>512 x 512</t>
    <phoneticPr fontId="3"/>
  </si>
  <si>
    <t>320 x 200</t>
    <phoneticPr fontId="3"/>
  </si>
  <si>
    <t>440 x 330</t>
    <phoneticPr fontId="3"/>
  </si>
  <si>
    <t>1280 x 1024</t>
    <phoneticPr fontId="3"/>
  </si>
  <si>
    <t>624 x 480</t>
    <phoneticPr fontId="3"/>
  </si>
  <si>
    <t>320 x 240</t>
    <phoneticPr fontId="3"/>
  </si>
  <si>
    <t>640 x 480</t>
    <phoneticPr fontId="3"/>
  </si>
  <si>
    <t>1280 x 256</t>
    <phoneticPr fontId="3"/>
  </si>
  <si>
    <t>1024 x 1024</t>
    <phoneticPr fontId="3"/>
  </si>
  <si>
    <t>512 x 512</t>
    <phoneticPr fontId="3"/>
  </si>
  <si>
    <t>1280 x 512</t>
    <phoneticPr fontId="3"/>
  </si>
  <si>
    <t>1280 x 720</t>
    <phoneticPr fontId="3"/>
  </si>
  <si>
    <t>1280 x 1024</t>
    <phoneticPr fontId="3"/>
  </si>
  <si>
    <t>800 x 480</t>
    <phoneticPr fontId="3"/>
  </si>
  <si>
    <t>14.34/O69*P69</t>
    <phoneticPr fontId="3"/>
  </si>
  <si>
    <t>1696 x 1710</t>
    <phoneticPr fontId="3"/>
  </si>
  <si>
    <t>800 x 600</t>
    <phoneticPr fontId="3"/>
  </si>
  <si>
    <t>1024 x 600</t>
    <phoneticPr fontId="3"/>
  </si>
  <si>
    <t>1920 x 1080</t>
    <phoneticPr fontId="3"/>
  </si>
  <si>
    <t>2560 x 2048</t>
    <phoneticPr fontId="3"/>
  </si>
  <si>
    <t>モデル</t>
  </si>
  <si>
    <t>HHC                 X1  X2  X3  X4</t>
  </si>
  <si>
    <t>320 x 240</t>
  </si>
  <si>
    <t>640 x 480</t>
  </si>
  <si>
    <t>800 x 600</t>
  </si>
  <si>
    <t>1280 x 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</si>
</sst>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0.0;_砃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6" fontId="7" fillId="3" borderId="11" xfId="0" applyNumberFormat="1" applyFont="1" applyFill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center" vertical="center"/>
    </xf>
    <xf numFmtId="176" fontId="7" fillId="4" borderId="11" xfId="0" applyNumberFormat="1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 vertical="center"/>
    </xf>
    <xf numFmtId="177" fontId="7" fillId="4" borderId="11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176" fontId="7" fillId="5" borderId="11" xfId="0" applyNumberFormat="1" applyFont="1" applyFill="1" applyBorder="1" applyAlignment="1">
      <alignment horizontal="center" vertical="center"/>
    </xf>
    <xf numFmtId="177" fontId="7" fillId="5" borderId="11" xfId="0" applyNumberFormat="1" applyFont="1" applyFill="1" applyBorder="1" applyAlignment="1">
      <alignment horizontal="center" vertical="center"/>
    </xf>
    <xf numFmtId="177" fontId="7" fillId="5" borderId="12" xfId="0" applyNumberFormat="1" applyFont="1" applyFill="1" applyBorder="1" applyAlignment="1">
      <alignment horizontal="center" vertical="center"/>
    </xf>
    <xf numFmtId="176" fontId="7" fillId="6" borderId="11" xfId="0" applyNumberFormat="1" applyFont="1" applyFill="1" applyBorder="1" applyAlignment="1">
      <alignment horizontal="center" vertical="center"/>
    </xf>
    <xf numFmtId="177" fontId="7" fillId="6" borderId="11" xfId="0" applyNumberFormat="1" applyFont="1" applyFill="1" applyBorder="1" applyAlignment="1">
      <alignment horizontal="center" vertical="center"/>
    </xf>
    <xf numFmtId="177" fontId="7" fillId="6" borderId="13" xfId="0" applyNumberFormat="1" applyFont="1" applyFill="1" applyBorder="1" applyAlignment="1">
      <alignment horizontal="center" vertical="center"/>
    </xf>
    <xf numFmtId="176" fontId="7" fillId="7" borderId="11" xfId="0" applyNumberFormat="1" applyFont="1" applyFill="1" applyBorder="1" applyAlignment="1">
      <alignment horizontal="center" vertical="center"/>
    </xf>
    <xf numFmtId="177" fontId="7" fillId="7" borderId="13" xfId="0" applyNumberFormat="1" applyFont="1" applyFill="1" applyBorder="1" applyAlignment="1">
      <alignment horizontal="center" vertical="center"/>
    </xf>
    <xf numFmtId="177" fontId="7" fillId="7" borderId="11" xfId="0" applyNumberFormat="1" applyFont="1" applyFill="1" applyBorder="1" applyAlignment="1">
      <alignment horizontal="center" vertical="center"/>
    </xf>
    <xf numFmtId="177" fontId="7" fillId="7" borderId="12" xfId="0" applyNumberFormat="1" applyFont="1" applyFill="1" applyBorder="1" applyAlignment="1">
      <alignment horizontal="center" vertical="center"/>
    </xf>
    <xf numFmtId="176" fontId="7" fillId="8" borderId="11" xfId="0" applyNumberFormat="1" applyFont="1" applyFill="1" applyBorder="1" applyAlignment="1">
      <alignment horizontal="center" vertical="center"/>
    </xf>
    <xf numFmtId="177" fontId="7" fillId="8" borderId="11" xfId="0" applyNumberFormat="1" applyFont="1" applyFill="1" applyBorder="1" applyAlignment="1">
      <alignment horizontal="center" vertical="center"/>
    </xf>
    <xf numFmtId="177" fontId="7" fillId="8" borderId="12" xfId="0" applyNumberFormat="1" applyFont="1" applyFill="1" applyBorder="1" applyAlignment="1">
      <alignment horizontal="center" vertical="center"/>
    </xf>
    <xf numFmtId="176" fontId="7" fillId="9" borderId="11" xfId="0" applyNumberFormat="1" applyFont="1" applyFill="1" applyBorder="1" applyAlignment="1">
      <alignment horizontal="center" vertical="center"/>
    </xf>
    <xf numFmtId="177" fontId="7" fillId="9" borderId="11" xfId="0" applyNumberFormat="1" applyFont="1" applyFill="1" applyBorder="1" applyAlignment="1">
      <alignment horizontal="center" vertical="center"/>
    </xf>
    <xf numFmtId="177" fontId="7" fillId="9" borderId="13" xfId="0" applyNumberFormat="1" applyFont="1" applyFill="1" applyBorder="1" applyAlignment="1">
      <alignment horizontal="center" vertical="center"/>
    </xf>
    <xf numFmtId="176" fontId="7" fillId="10" borderId="11" xfId="0" applyNumberFormat="1" applyFont="1" applyFill="1" applyBorder="1" applyAlignment="1">
      <alignment horizontal="center" vertical="center"/>
    </xf>
    <xf numFmtId="177" fontId="7" fillId="10" borderId="13" xfId="0" applyNumberFormat="1" applyFont="1" applyFill="1" applyBorder="1" applyAlignment="1">
      <alignment horizontal="center" vertical="center"/>
    </xf>
    <xf numFmtId="177" fontId="7" fillId="10" borderId="11" xfId="0" applyNumberFormat="1" applyFont="1" applyFill="1" applyBorder="1" applyAlignment="1">
      <alignment horizontal="center" vertical="center"/>
    </xf>
    <xf numFmtId="177" fontId="7" fillId="10" borderId="12" xfId="0" applyNumberFormat="1" applyFont="1" applyFill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6" borderId="1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8" fontId="7" fillId="11" borderId="11" xfId="0" applyNumberFormat="1" applyFont="1" applyFill="1" applyBorder="1" applyAlignment="1">
      <alignment horizontal="center" vertical="center"/>
    </xf>
    <xf numFmtId="177" fontId="7" fillId="11" borderId="13" xfId="0" applyNumberFormat="1" applyFont="1" applyFill="1" applyBorder="1" applyAlignment="1">
      <alignment horizontal="center" vertical="center"/>
    </xf>
    <xf numFmtId="177" fontId="7" fillId="11" borderId="11" xfId="0" applyNumberFormat="1" applyFont="1" applyFill="1" applyBorder="1" applyAlignment="1">
      <alignment horizontal="center" vertical="center"/>
    </xf>
    <xf numFmtId="177" fontId="7" fillId="11" borderId="12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/>
    </xf>
    <xf numFmtId="178" fontId="7" fillId="12" borderId="11" xfId="0" applyNumberFormat="1" applyFont="1" applyFill="1" applyBorder="1" applyAlignment="1">
      <alignment horizontal="center" vertical="center"/>
    </xf>
    <xf numFmtId="177" fontId="7" fillId="12" borderId="13" xfId="0" applyNumberFormat="1" applyFont="1" applyFill="1" applyBorder="1" applyAlignment="1">
      <alignment horizontal="center" vertical="center"/>
    </xf>
    <xf numFmtId="177" fontId="7" fillId="12" borderId="11" xfId="0" applyNumberFormat="1" applyFont="1" applyFill="1" applyBorder="1" applyAlignment="1">
      <alignment horizontal="center" vertical="center"/>
    </xf>
    <xf numFmtId="177" fontId="7" fillId="12" borderId="12" xfId="0" applyNumberFormat="1" applyFont="1" applyFill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8" fontId="7" fillId="13" borderId="11" xfId="0" applyNumberFormat="1" applyFont="1" applyFill="1" applyBorder="1" applyAlignment="1">
      <alignment horizontal="center" vertical="center"/>
    </xf>
    <xf numFmtId="177" fontId="7" fillId="13" borderId="13" xfId="0" applyNumberFormat="1" applyFont="1" applyFill="1" applyBorder="1" applyAlignment="1">
      <alignment horizontal="center" vertical="center"/>
    </xf>
    <xf numFmtId="177" fontId="7" fillId="13" borderId="11" xfId="0" applyNumberFormat="1" applyFont="1" applyFill="1" applyBorder="1" applyAlignment="1">
      <alignment horizontal="center" vertical="center"/>
    </xf>
    <xf numFmtId="177" fontId="7" fillId="13" borderId="12" xfId="0" applyNumberFormat="1" applyFont="1" applyFill="1" applyBorder="1" applyAlignment="1">
      <alignment horizontal="center" vertical="center"/>
    </xf>
    <xf numFmtId="178" fontId="7" fillId="9" borderId="11" xfId="0" applyNumberFormat="1" applyFont="1" applyFill="1" applyBorder="1" applyAlignment="1">
      <alignment horizontal="center" vertical="center"/>
    </xf>
    <xf numFmtId="177" fontId="7" fillId="9" borderId="12" xfId="0" applyNumberFormat="1" applyFont="1" applyFill="1" applyBorder="1" applyAlignment="1">
      <alignment horizontal="center" vertical="center"/>
    </xf>
    <xf numFmtId="178" fontId="7" fillId="12" borderId="15" xfId="0" applyNumberFormat="1" applyFont="1" applyFill="1" applyBorder="1" applyAlignment="1">
      <alignment horizontal="center" vertical="center"/>
    </xf>
    <xf numFmtId="177" fontId="7" fillId="12" borderId="16" xfId="0" applyNumberFormat="1" applyFont="1" applyFill="1" applyBorder="1" applyAlignment="1">
      <alignment horizontal="center" vertical="center"/>
    </xf>
    <xf numFmtId="177" fontId="7" fillId="12" borderId="15" xfId="0" applyNumberFormat="1" applyFont="1" applyFill="1" applyBorder="1" applyAlignment="1">
      <alignment horizontal="center" vertical="center"/>
    </xf>
    <xf numFmtId="178" fontId="7" fillId="12" borderId="17" xfId="0" applyNumberFormat="1" applyFont="1" applyFill="1" applyBorder="1" applyAlignment="1">
      <alignment horizontal="center" vertical="center"/>
    </xf>
    <xf numFmtId="177" fontId="7" fillId="12" borderId="17" xfId="0" applyNumberFormat="1" applyFont="1" applyFill="1" applyBorder="1" applyAlignment="1">
      <alignment horizontal="center" vertical="center"/>
    </xf>
    <xf numFmtId="177" fontId="7" fillId="12" borderId="22" xfId="0" applyNumberFormat="1" applyFont="1" applyFill="1" applyBorder="1" applyAlignment="1">
      <alignment horizontal="center" vertical="center"/>
    </xf>
    <xf numFmtId="177" fontId="7" fillId="12" borderId="23" xfId="0" applyNumberFormat="1" applyFont="1" applyFill="1" applyBorder="1" applyAlignment="1">
      <alignment horizontal="center" vertical="center"/>
    </xf>
    <xf numFmtId="178" fontId="7" fillId="14" borderId="11" xfId="0" applyNumberFormat="1" applyFont="1" applyFill="1" applyBorder="1" applyAlignment="1">
      <alignment horizontal="center" vertical="center"/>
    </xf>
    <xf numFmtId="177" fontId="7" fillId="14" borderId="11" xfId="0" applyNumberFormat="1" applyFont="1" applyFill="1" applyBorder="1" applyAlignment="1">
      <alignment horizontal="center" vertical="center"/>
    </xf>
    <xf numFmtId="177" fontId="7" fillId="14" borderId="13" xfId="0" applyNumberFormat="1" applyFont="1" applyFill="1" applyBorder="1" applyAlignment="1">
      <alignment horizontal="center" vertical="center"/>
    </xf>
    <xf numFmtId="177" fontId="7" fillId="14" borderId="12" xfId="0" applyNumberFormat="1" applyFont="1" applyFill="1" applyBorder="1" applyAlignment="1">
      <alignment horizontal="center" vertical="center"/>
    </xf>
    <xf numFmtId="178" fontId="7" fillId="15" borderId="11" xfId="0" applyNumberFormat="1" applyFont="1" applyFill="1" applyBorder="1" applyAlignment="1">
      <alignment horizontal="center" vertical="center"/>
    </xf>
    <xf numFmtId="177" fontId="7" fillId="15" borderId="11" xfId="0" applyNumberFormat="1" applyFont="1" applyFill="1" applyBorder="1" applyAlignment="1">
      <alignment horizontal="center" vertical="center"/>
    </xf>
    <xf numFmtId="177" fontId="7" fillId="15" borderId="24" xfId="0" applyNumberFormat="1" applyFont="1" applyFill="1" applyBorder="1" applyAlignment="1">
      <alignment horizontal="center" vertical="center"/>
    </xf>
    <xf numFmtId="177" fontId="7" fillId="15" borderId="25" xfId="0" applyNumberFormat="1" applyFont="1" applyFill="1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/>
    </xf>
    <xf numFmtId="177" fontId="7" fillId="12" borderId="24" xfId="0" applyNumberFormat="1" applyFont="1" applyFill="1" applyBorder="1" applyAlignment="1">
      <alignment horizontal="center" vertical="center"/>
    </xf>
    <xf numFmtId="177" fontId="7" fillId="12" borderId="25" xfId="0" applyNumberFormat="1" applyFont="1" applyFill="1" applyBorder="1" applyAlignment="1">
      <alignment horizontal="center" vertical="center"/>
    </xf>
    <xf numFmtId="178" fontId="7" fillId="5" borderId="11" xfId="0" applyNumberFormat="1" applyFont="1" applyFill="1" applyBorder="1" applyAlignment="1">
      <alignment horizontal="center" vertical="center"/>
    </xf>
    <xf numFmtId="177" fontId="7" fillId="5" borderId="24" xfId="0" applyNumberFormat="1" applyFont="1" applyFill="1" applyBorder="1" applyAlignment="1">
      <alignment horizontal="center" vertical="center"/>
    </xf>
    <xf numFmtId="177" fontId="7" fillId="5" borderId="25" xfId="0" applyNumberFormat="1" applyFont="1" applyFill="1" applyBorder="1" applyAlignment="1">
      <alignment horizontal="center" vertical="center"/>
    </xf>
    <xf numFmtId="178" fontId="7" fillId="16" borderId="11" xfId="0" applyNumberFormat="1" applyFont="1" applyFill="1" applyBorder="1" applyAlignment="1">
      <alignment horizontal="center" vertical="center"/>
    </xf>
    <xf numFmtId="177" fontId="7" fillId="16" borderId="11" xfId="0" applyNumberFormat="1" applyFont="1" applyFill="1" applyBorder="1" applyAlignment="1">
      <alignment horizontal="center" vertical="center"/>
    </xf>
    <xf numFmtId="177" fontId="7" fillId="16" borderId="13" xfId="0" applyNumberFormat="1" applyFont="1" applyFill="1" applyBorder="1" applyAlignment="1">
      <alignment horizontal="center" vertical="center"/>
    </xf>
    <xf numFmtId="177" fontId="7" fillId="16" borderId="12" xfId="0" applyNumberFormat="1" applyFont="1" applyFill="1" applyBorder="1" applyAlignment="1">
      <alignment horizontal="center" vertical="center"/>
    </xf>
    <xf numFmtId="178" fontId="7" fillId="8" borderId="19" xfId="0" applyNumberFormat="1" applyFont="1" applyFill="1" applyBorder="1" applyAlignment="1">
      <alignment horizontal="center" vertical="center"/>
    </xf>
    <xf numFmtId="177" fontId="7" fillId="8" borderId="19" xfId="0" applyNumberFormat="1" applyFont="1" applyFill="1" applyBorder="1" applyAlignment="1">
      <alignment horizontal="center" vertical="center"/>
    </xf>
    <xf numFmtId="177" fontId="7" fillId="8" borderId="13" xfId="0" applyNumberFormat="1" applyFont="1" applyFill="1" applyBorder="1" applyAlignment="1">
      <alignment horizontal="center" vertical="center"/>
    </xf>
    <xf numFmtId="178" fontId="7" fillId="8" borderId="11" xfId="0" applyNumberFormat="1" applyFont="1" applyFill="1" applyBorder="1" applyAlignment="1">
      <alignment horizontal="center" vertical="center"/>
    </xf>
    <xf numFmtId="178" fontId="7" fillId="17" borderId="11" xfId="0" applyNumberFormat="1" applyFont="1" applyFill="1" applyBorder="1" applyAlignment="1">
      <alignment horizontal="center" vertical="center"/>
    </xf>
    <xf numFmtId="177" fontId="7" fillId="17" borderId="11" xfId="0" applyNumberFormat="1" applyFont="1" applyFill="1" applyBorder="1" applyAlignment="1">
      <alignment horizontal="center" vertical="center"/>
    </xf>
    <xf numFmtId="177" fontId="7" fillId="17" borderId="12" xfId="0" applyNumberFormat="1" applyFont="1" applyFill="1" applyBorder="1" applyAlignment="1">
      <alignment horizontal="center" vertical="center"/>
    </xf>
    <xf numFmtId="178" fontId="7" fillId="18" borderId="19" xfId="0" applyNumberFormat="1" applyFont="1" applyFill="1" applyBorder="1" applyAlignment="1">
      <alignment horizontal="center" vertical="center"/>
    </xf>
    <xf numFmtId="177" fontId="7" fillId="18" borderId="19" xfId="0" applyNumberFormat="1" applyFont="1" applyFill="1" applyBorder="1" applyAlignment="1">
      <alignment horizontal="center" vertical="center"/>
    </xf>
    <xf numFmtId="177" fontId="7" fillId="18" borderId="12" xfId="0" applyNumberFormat="1" applyFont="1" applyFill="1" applyBorder="1" applyAlignment="1">
      <alignment horizontal="center" vertical="center"/>
    </xf>
    <xf numFmtId="0" fontId="0" fillId="18" borderId="0" xfId="0" applyFill="1">
      <alignment vertical="center"/>
    </xf>
    <xf numFmtId="178" fontId="7" fillId="18" borderId="11" xfId="0" applyNumberFormat="1" applyFont="1" applyFill="1" applyBorder="1" applyAlignment="1">
      <alignment horizontal="center" vertical="center"/>
    </xf>
    <xf numFmtId="177" fontId="7" fillId="18" borderId="11" xfId="0" applyNumberFormat="1" applyFont="1" applyFill="1" applyBorder="1" applyAlignment="1">
      <alignment horizontal="center" vertical="center"/>
    </xf>
    <xf numFmtId="177" fontId="7" fillId="12" borderId="20" xfId="0" applyNumberFormat="1" applyFont="1" applyFill="1" applyBorder="1" applyAlignment="1">
      <alignment horizontal="center" vertical="center"/>
    </xf>
    <xf numFmtId="0" fontId="5" fillId="18" borderId="18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3" fontId="6" fillId="18" borderId="18" xfId="0" applyNumberFormat="1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3" fontId="6" fillId="18" borderId="17" xfId="0" applyNumberFormat="1" applyFont="1" applyFill="1" applyBorder="1" applyAlignment="1">
      <alignment horizontal="center" vertical="center"/>
    </xf>
    <xf numFmtId="3" fontId="6" fillId="18" borderId="17" xfId="0" applyNumberFormat="1" applyFont="1" applyFill="1" applyBorder="1" applyAlignment="1">
      <alignment horizontal="center" vertical="center" wrapText="1"/>
    </xf>
    <xf numFmtId="3" fontId="6" fillId="8" borderId="17" xfId="0" applyNumberFormat="1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3" fontId="6" fillId="8" borderId="17" xfId="0" applyNumberFormat="1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0" fontId="0" fillId="17" borderId="19" xfId="0" applyFill="1" applyBorder="1" applyAlignment="1">
      <alignment horizontal="center" vertical="center"/>
    </xf>
    <xf numFmtId="3" fontId="6" fillId="17" borderId="17" xfId="0" applyNumberFormat="1" applyFont="1" applyFill="1" applyBorder="1" applyAlignment="1">
      <alignment horizontal="center" vertical="center"/>
    </xf>
    <xf numFmtId="3" fontId="6" fillId="17" borderId="17" xfId="0" applyNumberFormat="1" applyFont="1" applyFill="1" applyBorder="1" applyAlignment="1">
      <alignment horizontal="center" vertical="center" wrapText="1"/>
    </xf>
    <xf numFmtId="3" fontId="6" fillId="16" borderId="17" xfId="0" applyNumberFormat="1" applyFont="1" applyFill="1" applyBorder="1" applyAlignment="1">
      <alignment horizontal="center" vertical="center" wrapText="1"/>
    </xf>
    <xf numFmtId="0" fontId="0" fillId="16" borderId="18" xfId="0" applyFill="1" applyBorder="1" applyAlignment="1">
      <alignment horizontal="center" vertical="center"/>
    </xf>
    <xf numFmtId="0" fontId="0" fillId="16" borderId="19" xfId="0" applyFill="1" applyBorder="1" applyAlignment="1">
      <alignment horizontal="center" vertical="center"/>
    </xf>
    <xf numFmtId="3" fontId="6" fillId="16" borderId="17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3" fontId="6" fillId="8" borderId="18" xfId="0" applyNumberFormat="1" applyFont="1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3" fontId="6" fillId="15" borderId="17" xfId="0" applyNumberFormat="1" applyFont="1" applyFill="1" applyBorder="1" applyAlignment="1">
      <alignment horizontal="center" vertical="center" wrapText="1"/>
    </xf>
    <xf numFmtId="0" fontId="0" fillId="15" borderId="18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3" fontId="6" fillId="15" borderId="17" xfId="0" applyNumberFormat="1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3" fontId="6" fillId="14" borderId="17" xfId="0" applyNumberFormat="1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3" fontId="6" fillId="14" borderId="17" xfId="0" applyNumberFormat="1" applyFont="1" applyFill="1" applyBorder="1" applyAlignment="1">
      <alignment horizontal="center" vertical="center" wrapText="1"/>
    </xf>
    <xf numFmtId="3" fontId="6" fillId="9" borderId="17" xfId="0" applyNumberFormat="1" applyFon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3" fontId="6" fillId="9" borderId="17" xfId="0" applyNumberFormat="1" applyFont="1" applyFill="1" applyBorder="1" applyAlignment="1">
      <alignment horizontal="center" vertical="center" wrapText="1"/>
    </xf>
    <xf numFmtId="3" fontId="6" fillId="13" borderId="17" xfId="0" applyNumberFormat="1" applyFont="1" applyFill="1" applyBorder="1" applyAlignment="1">
      <alignment horizontal="center" vertical="center"/>
    </xf>
    <xf numFmtId="3" fontId="6" fillId="13" borderId="18" xfId="0" applyNumberFormat="1" applyFont="1" applyFill="1" applyBorder="1" applyAlignment="1">
      <alignment horizontal="center" vertical="center"/>
    </xf>
    <xf numFmtId="3" fontId="6" fillId="13" borderId="19" xfId="0" applyNumberFormat="1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3" fontId="6" fillId="13" borderId="17" xfId="0" applyNumberFormat="1" applyFont="1" applyFill="1" applyBorder="1" applyAlignment="1">
      <alignment horizontal="center" vertical="center" wrapText="1"/>
    </xf>
    <xf numFmtId="3" fontId="6" fillId="13" borderId="18" xfId="0" applyNumberFormat="1" applyFont="1" applyFill="1" applyBorder="1" applyAlignment="1">
      <alignment horizontal="center" vertical="center" wrapText="1"/>
    </xf>
    <xf numFmtId="3" fontId="6" fillId="13" borderId="19" xfId="0" applyNumberFormat="1" applyFont="1" applyFill="1" applyBorder="1" applyAlignment="1">
      <alignment horizontal="center" vertical="center" wrapText="1"/>
    </xf>
    <xf numFmtId="3" fontId="6" fillId="11" borderId="17" xfId="0" applyNumberFormat="1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3" fontId="6" fillId="11" borderId="17" xfId="0" applyNumberFormat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3" fontId="6" fillId="6" borderId="11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3" fontId="6" fillId="9" borderId="11" xfId="0" applyNumberFormat="1" applyFont="1" applyFill="1" applyBorder="1" applyAlignment="1">
      <alignment horizontal="center" vertical="center"/>
    </xf>
    <xf numFmtId="3" fontId="6" fillId="10" borderId="11" xfId="0" applyNumberFormat="1" applyFont="1" applyFill="1" applyBorder="1" applyAlignment="1">
      <alignment horizontal="center" vertical="center"/>
    </xf>
    <xf numFmtId="3" fontId="6" fillId="8" borderId="11" xfId="0" applyNumberFormat="1" applyFont="1" applyFill="1" applyBorder="1" applyAlignment="1">
      <alignment horizontal="center" vertical="center"/>
    </xf>
    <xf numFmtId="3" fontId="6" fillId="9" borderId="15" xfId="0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3" fontId="6" fillId="10" borderId="11" xfId="0" applyNumberFormat="1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3" fontId="6" fillId="8" borderId="11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3" fontId="6" fillId="7" borderId="11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3" fontId="6" fillId="4" borderId="1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 wrapText="1"/>
    </xf>
    <xf numFmtId="0" fontId="11" fillId="0" borderId="0" xfId="1">
      <alignment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horizontal="center" vertical="center"/>
    </xf>
    <xf numFmtId="176" fontId="7" fillId="3" borderId="11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177" fontId="7" fillId="0" borderId="12" xfId="1" applyNumberFormat="1" applyFont="1" applyFill="1" applyBorder="1" applyAlignment="1">
      <alignment horizontal="center" vertical="center"/>
    </xf>
    <xf numFmtId="176" fontId="7" fillId="6" borderId="11" xfId="1" applyNumberFormat="1" applyFont="1" applyFill="1" applyBorder="1" applyAlignment="1">
      <alignment horizontal="center" vertical="center"/>
    </xf>
    <xf numFmtId="176" fontId="7" fillId="5" borderId="11" xfId="1" applyNumberFormat="1" applyFont="1" applyFill="1" applyBorder="1" applyAlignment="1">
      <alignment horizontal="center" vertical="center"/>
    </xf>
    <xf numFmtId="176" fontId="7" fillId="8" borderId="11" xfId="1" applyNumberFormat="1" applyFont="1" applyFill="1" applyBorder="1" applyAlignment="1">
      <alignment horizontal="center" vertical="center"/>
    </xf>
    <xf numFmtId="177" fontId="7" fillId="8" borderId="12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177" fontId="7" fillId="6" borderId="12" xfId="1" applyNumberFormat="1" applyFont="1" applyFill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7" fillId="3" borderId="11" xfId="1" applyNumberFormat="1" applyFont="1" applyFill="1" applyBorder="1" applyAlignment="1">
      <alignment horizontal="center" vertical="center"/>
    </xf>
    <xf numFmtId="177" fontId="7" fillId="3" borderId="12" xfId="1" applyNumberFormat="1" applyFont="1" applyFill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177" fontId="7" fillId="5" borderId="11" xfId="1" applyNumberFormat="1" applyFont="1" applyFill="1" applyBorder="1" applyAlignment="1">
      <alignment horizontal="center" vertical="center"/>
    </xf>
    <xf numFmtId="177" fontId="7" fillId="5" borderId="12" xfId="1" applyNumberFormat="1" applyFont="1" applyFill="1" applyBorder="1" applyAlignment="1">
      <alignment horizontal="center" vertical="center"/>
    </xf>
    <xf numFmtId="177" fontId="7" fillId="8" borderId="11" xfId="1" applyNumberFormat="1" applyFont="1" applyFill="1" applyBorder="1" applyAlignment="1">
      <alignment horizontal="center" vertical="center"/>
    </xf>
    <xf numFmtId="177" fontId="7" fillId="6" borderId="11" xfId="1" applyNumberFormat="1" applyFont="1" applyFill="1" applyBorder="1" applyAlignment="1">
      <alignment horizontal="center" vertical="center"/>
    </xf>
    <xf numFmtId="177" fontId="7" fillId="0" borderId="11" xfId="1" applyNumberFormat="1" applyFont="1" applyFill="1" applyBorder="1" applyAlignment="1">
      <alignment horizontal="center" vertical="center"/>
    </xf>
    <xf numFmtId="177" fontId="7" fillId="0" borderId="15" xfId="1" applyNumberFormat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/>
    </xf>
    <xf numFmtId="3" fontId="6" fillId="8" borderId="11" xfId="1" applyNumberFormat="1" applyFont="1" applyFill="1" applyBorder="1" applyAlignment="1">
      <alignment horizontal="center" vertical="center" wrapText="1"/>
    </xf>
    <xf numFmtId="3" fontId="6" fillId="8" borderId="11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3" fontId="6" fillId="3" borderId="7" xfId="1" applyNumberFormat="1" applyFont="1" applyFill="1" applyBorder="1" applyAlignment="1">
      <alignment horizontal="center" vertical="center"/>
    </xf>
    <xf numFmtId="3" fontId="6" fillId="3" borderId="11" xfId="1" applyNumberFormat="1" applyFont="1" applyFill="1" applyBorder="1" applyAlignment="1">
      <alignment horizontal="center" vertical="center"/>
    </xf>
    <xf numFmtId="3" fontId="6" fillId="3" borderId="11" xfId="1" applyNumberFormat="1" applyFont="1" applyFill="1" applyBorder="1" applyAlignment="1">
      <alignment horizontal="center" vertical="center" wrapText="1"/>
    </xf>
    <xf numFmtId="3" fontId="6" fillId="5" borderId="11" xfId="1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5" fillId="8" borderId="11" xfId="1" applyFont="1" applyFill="1" applyBorder="1" applyAlignment="1">
      <alignment horizontal="center" vertical="center"/>
    </xf>
    <xf numFmtId="0" fontId="5" fillId="6" borderId="11" xfId="1" applyFont="1" applyFill="1" applyBorder="1" applyAlignment="1">
      <alignment horizontal="center" vertical="center"/>
    </xf>
    <xf numFmtId="0" fontId="5" fillId="6" borderId="15" xfId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/>
    </xf>
    <xf numFmtId="3" fontId="6" fillId="6" borderId="11" xfId="1" applyNumberFormat="1" applyFont="1" applyFill="1" applyBorder="1" applyAlignment="1">
      <alignment horizontal="center" vertical="center" wrapText="1"/>
    </xf>
    <xf numFmtId="3" fontId="6" fillId="6" borderId="1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E56A5C46-7E67-49B2-B482-71E1DB6F5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8"/>
  <sheetViews>
    <sheetView tabSelected="1" topLeftCell="T1" zoomScale="85" zoomScaleNormal="85" workbookViewId="0">
      <selection activeCell="AI16" sqref="AI16"/>
    </sheetView>
  </sheetViews>
  <sheetFormatPr defaultRowHeight="13.5" x14ac:dyDescent="0.15"/>
  <cols>
    <col min="1" max="1" width="16.375" customWidth="1"/>
    <col min="2" max="2" width="16.625" customWidth="1"/>
    <col min="3" max="3" width="9.5" customWidth="1"/>
    <col min="4" max="4" width="9.875" customWidth="1"/>
    <col min="5" max="6" width="7" bestFit="1" customWidth="1"/>
    <col min="7" max="7" width="16.5" customWidth="1"/>
    <col min="8" max="8" width="16.625" customWidth="1"/>
    <col min="9" max="9" width="9.5" customWidth="1"/>
    <col min="10" max="10" width="9.875" customWidth="1"/>
    <col min="11" max="12" width="7" bestFit="1" customWidth="1"/>
    <col min="13" max="13" width="16.5" customWidth="1"/>
    <col min="14" max="14" width="16.625" customWidth="1"/>
    <col min="15" max="15" width="9.5" customWidth="1"/>
    <col min="16" max="16" width="9.875" customWidth="1"/>
    <col min="17" max="18" width="7" bestFit="1" customWidth="1"/>
    <col min="19" max="19" width="16.5" customWidth="1"/>
    <col min="20" max="20" width="16.625" customWidth="1"/>
    <col min="21" max="21" width="9.5" customWidth="1"/>
    <col min="22" max="22" width="9.875" customWidth="1"/>
    <col min="23" max="23" width="7.25" customWidth="1"/>
    <col min="24" max="24" width="7" bestFit="1" customWidth="1"/>
    <col min="25" max="25" width="16.5" customWidth="1"/>
    <col min="26" max="26" width="16.625" customWidth="1"/>
    <col min="27" max="27" width="9.5" customWidth="1"/>
    <col min="28" max="28" width="9.875" customWidth="1"/>
    <col min="29" max="30" width="7" bestFit="1" customWidth="1"/>
    <col min="31" max="31" width="16.5" customWidth="1"/>
    <col min="32" max="32" width="16.625" customWidth="1"/>
    <col min="33" max="33" width="9.5" customWidth="1"/>
    <col min="34" max="34" width="9.875" customWidth="1"/>
    <col min="35" max="36" width="7" bestFit="1" customWidth="1"/>
  </cols>
  <sheetData>
    <row r="1" spans="1:42" ht="32.25" thickBo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1" t="s">
        <v>0</v>
      </c>
      <c r="H1" s="2" t="s">
        <v>1</v>
      </c>
      <c r="I1" s="3" t="s">
        <v>2</v>
      </c>
      <c r="J1" s="3" t="s">
        <v>3</v>
      </c>
      <c r="K1" s="3" t="s">
        <v>4</v>
      </c>
      <c r="L1" s="4" t="s">
        <v>5</v>
      </c>
      <c r="M1" s="1" t="s">
        <v>0</v>
      </c>
      <c r="N1" s="2" t="s">
        <v>1</v>
      </c>
      <c r="O1" s="3" t="s">
        <v>2</v>
      </c>
      <c r="P1" s="3" t="s">
        <v>3</v>
      </c>
      <c r="Q1" s="5" t="s">
        <v>6</v>
      </c>
      <c r="R1" s="4" t="s">
        <v>7</v>
      </c>
      <c r="S1" s="1" t="s">
        <v>0</v>
      </c>
      <c r="T1" s="2" t="s">
        <v>1</v>
      </c>
      <c r="U1" s="3" t="s">
        <v>2</v>
      </c>
      <c r="V1" s="3" t="s">
        <v>3</v>
      </c>
      <c r="W1" s="3" t="s">
        <v>6</v>
      </c>
      <c r="X1" s="5" t="s">
        <v>7</v>
      </c>
      <c r="Y1" s="1" t="s">
        <v>0</v>
      </c>
      <c r="Z1" s="2" t="s">
        <v>1</v>
      </c>
      <c r="AA1" s="3" t="s">
        <v>2</v>
      </c>
      <c r="AB1" s="3" t="s">
        <v>3</v>
      </c>
      <c r="AC1" s="3" t="s">
        <v>6</v>
      </c>
      <c r="AD1" s="6" t="s">
        <v>7</v>
      </c>
      <c r="AE1" s="1" t="s">
        <v>0</v>
      </c>
      <c r="AF1" s="2" t="s">
        <v>1</v>
      </c>
      <c r="AG1" s="3" t="s">
        <v>2</v>
      </c>
      <c r="AH1" s="3" t="s">
        <v>3</v>
      </c>
      <c r="AI1" s="3" t="s">
        <v>6</v>
      </c>
      <c r="AJ1" s="6" t="s">
        <v>7</v>
      </c>
      <c r="AK1" s="226" t="s">
        <v>40</v>
      </c>
      <c r="AL1" s="227" t="s">
        <v>1</v>
      </c>
      <c r="AM1" s="228" t="s">
        <v>2</v>
      </c>
      <c r="AN1" s="228" t="s">
        <v>3</v>
      </c>
      <c r="AO1" s="228" t="s">
        <v>4</v>
      </c>
      <c r="AP1" s="229" t="s">
        <v>5</v>
      </c>
    </row>
    <row r="2" spans="1:42" x14ac:dyDescent="0.15">
      <c r="A2" s="205" t="s">
        <v>8</v>
      </c>
      <c r="B2" s="208" t="s">
        <v>9</v>
      </c>
      <c r="C2" s="210">
        <v>6</v>
      </c>
      <c r="D2" s="7">
        <v>0.5</v>
      </c>
      <c r="E2" s="8">
        <f>3.19/C2*D2</f>
        <v>0.26583333333333331</v>
      </c>
      <c r="F2" s="9">
        <f>2.38/C2*D2</f>
        <v>0.19833333333333333</v>
      </c>
      <c r="G2" s="205" t="s">
        <v>10</v>
      </c>
      <c r="H2" s="208" t="s">
        <v>9</v>
      </c>
      <c r="I2" s="210">
        <v>6</v>
      </c>
      <c r="J2" s="7">
        <v>0.5</v>
      </c>
      <c r="K2" s="8">
        <f>3.84/I2*J2</f>
        <v>0.32</v>
      </c>
      <c r="L2" s="10">
        <f>2.88/I2*J2</f>
        <v>0.24</v>
      </c>
      <c r="M2" s="202" t="s">
        <v>11</v>
      </c>
      <c r="N2" s="196" t="s">
        <v>12</v>
      </c>
      <c r="O2" s="198">
        <v>6</v>
      </c>
      <c r="P2" s="7">
        <v>0.5</v>
      </c>
      <c r="Q2" s="10">
        <f>4.03/O2*P2</f>
        <v>0.33583333333333337</v>
      </c>
      <c r="R2" s="8">
        <f>4.03/O2*P2</f>
        <v>0.33583333333333337</v>
      </c>
      <c r="S2" s="202" t="s">
        <v>13</v>
      </c>
      <c r="T2" s="196" t="s">
        <v>9</v>
      </c>
      <c r="U2" s="198">
        <v>6</v>
      </c>
      <c r="V2" s="7">
        <v>0.5</v>
      </c>
      <c r="W2" s="8">
        <f>2.56/U2*V2</f>
        <v>0.21333333333333335</v>
      </c>
      <c r="X2" s="10">
        <f>1.92/U2*V2</f>
        <v>0.16</v>
      </c>
      <c r="Y2" s="192" t="s">
        <v>14</v>
      </c>
      <c r="Z2" s="196" t="s">
        <v>15</v>
      </c>
      <c r="AA2" s="198">
        <v>6</v>
      </c>
      <c r="AB2" s="7">
        <v>0.5</v>
      </c>
      <c r="AC2" s="10">
        <f>2.8/AA2*AB2</f>
        <v>0.23333333333333331</v>
      </c>
      <c r="AD2" s="10">
        <f>2.8/AA2*AB2</f>
        <v>0.23333333333333331</v>
      </c>
      <c r="AE2" s="192" t="s">
        <v>16</v>
      </c>
      <c r="AF2" s="196" t="s">
        <v>15</v>
      </c>
      <c r="AG2" s="198">
        <v>6</v>
      </c>
      <c r="AH2" s="7">
        <v>0.5</v>
      </c>
      <c r="AI2" s="10">
        <f>1.1/AG2*AH2</f>
        <v>9.1666666666666674E-2</v>
      </c>
      <c r="AJ2" s="9">
        <f>1.1/AG2*AH2</f>
        <v>9.1666666666666674E-2</v>
      </c>
      <c r="AK2" s="253" t="s">
        <v>41</v>
      </c>
      <c r="AL2" s="247" t="s">
        <v>42</v>
      </c>
      <c r="AM2" s="249">
        <v>6</v>
      </c>
      <c r="AN2" s="216">
        <v>0.5</v>
      </c>
      <c r="AO2" s="231">
        <v>0.21333333333333335</v>
      </c>
      <c r="AP2" s="232">
        <v>0.16</v>
      </c>
    </row>
    <row r="3" spans="1:42" x14ac:dyDescent="0.15">
      <c r="A3" s="206"/>
      <c r="B3" s="209"/>
      <c r="C3" s="190"/>
      <c r="D3" s="11">
        <v>1</v>
      </c>
      <c r="E3" s="12">
        <f>3.19/C2*D3</f>
        <v>0.53166666666666662</v>
      </c>
      <c r="F3" s="13">
        <f>2.838/C2*D3</f>
        <v>0.47300000000000003</v>
      </c>
      <c r="G3" s="211"/>
      <c r="H3" s="209"/>
      <c r="I3" s="190"/>
      <c r="J3" s="11">
        <v>1</v>
      </c>
      <c r="K3" s="12">
        <f>3.84/I2*J3</f>
        <v>0.64</v>
      </c>
      <c r="L3" s="14">
        <f>2.88/I2*J3</f>
        <v>0.48</v>
      </c>
      <c r="M3" s="203"/>
      <c r="N3" s="197"/>
      <c r="O3" s="191"/>
      <c r="P3" s="15">
        <v>1</v>
      </c>
      <c r="Q3" s="16">
        <f>4.03/O2*P3</f>
        <v>0.67166666666666675</v>
      </c>
      <c r="R3" s="17">
        <f>4.03/O2*P3</f>
        <v>0.67166666666666675</v>
      </c>
      <c r="S3" s="199"/>
      <c r="T3" s="197"/>
      <c r="U3" s="191"/>
      <c r="V3" s="15">
        <v>1</v>
      </c>
      <c r="W3" s="17">
        <f>2.56/U2*V3</f>
        <v>0.42666666666666669</v>
      </c>
      <c r="X3" s="16">
        <f>1.92/U2*V3</f>
        <v>0.32</v>
      </c>
      <c r="Y3" s="193"/>
      <c r="Z3" s="197"/>
      <c r="AA3" s="191"/>
      <c r="AB3" s="15">
        <v>1</v>
      </c>
      <c r="AC3" s="16">
        <f>2.8/AA2*AB3</f>
        <v>0.46666666666666662</v>
      </c>
      <c r="AD3" s="16">
        <f>2.8/AA2*AB3</f>
        <v>0.46666666666666662</v>
      </c>
      <c r="AE3" s="199"/>
      <c r="AF3" s="197"/>
      <c r="AG3" s="191"/>
      <c r="AH3" s="15">
        <v>1</v>
      </c>
      <c r="AI3" s="16">
        <f>1.1/AG2*AH3</f>
        <v>0.18333333333333335</v>
      </c>
      <c r="AJ3" s="18">
        <f>1.1/AG2*AH3</f>
        <v>0.18333333333333335</v>
      </c>
      <c r="AK3" s="254"/>
      <c r="AL3" s="248"/>
      <c r="AM3" s="250"/>
      <c r="AN3" s="219">
        <v>1</v>
      </c>
      <c r="AO3" s="233">
        <v>0.42666666666666669</v>
      </c>
      <c r="AP3" s="234">
        <v>0.32</v>
      </c>
    </row>
    <row r="4" spans="1:42" x14ac:dyDescent="0.15">
      <c r="A4" s="206"/>
      <c r="B4" s="209"/>
      <c r="C4" s="190"/>
      <c r="D4" s="19">
        <v>2</v>
      </c>
      <c r="E4" s="20">
        <f>3.19/C2*D4</f>
        <v>1.0633333333333332</v>
      </c>
      <c r="F4" s="21">
        <f>2.38/C2*D4</f>
        <v>0.79333333333333333</v>
      </c>
      <c r="G4" s="211"/>
      <c r="H4" s="209"/>
      <c r="I4" s="190"/>
      <c r="J4" s="19">
        <v>2</v>
      </c>
      <c r="K4" s="20">
        <f>3.84/I2*J4</f>
        <v>1.28</v>
      </c>
      <c r="L4" s="22">
        <f>2.88/I2*J4</f>
        <v>0.96</v>
      </c>
      <c r="M4" s="203"/>
      <c r="N4" s="197"/>
      <c r="O4" s="191"/>
      <c r="P4" s="19">
        <v>2</v>
      </c>
      <c r="Q4" s="22">
        <f>4.03/O2*P4</f>
        <v>1.3433333333333335</v>
      </c>
      <c r="R4" s="20">
        <f>4.03/O2*P4</f>
        <v>1.3433333333333335</v>
      </c>
      <c r="S4" s="199"/>
      <c r="T4" s="197"/>
      <c r="U4" s="191"/>
      <c r="V4" s="19">
        <v>2</v>
      </c>
      <c r="W4" s="20">
        <f>2.56/U2*V4</f>
        <v>0.85333333333333339</v>
      </c>
      <c r="X4" s="22">
        <f>1.92/U2*V4</f>
        <v>0.64</v>
      </c>
      <c r="Y4" s="193"/>
      <c r="Z4" s="197"/>
      <c r="AA4" s="191"/>
      <c r="AB4" s="19">
        <v>2</v>
      </c>
      <c r="AC4" s="22">
        <f>2.8/AA2*AB4</f>
        <v>0.93333333333333324</v>
      </c>
      <c r="AD4" s="22">
        <f>2.8/AA2*AB4</f>
        <v>0.93333333333333324</v>
      </c>
      <c r="AE4" s="199"/>
      <c r="AF4" s="197"/>
      <c r="AG4" s="191"/>
      <c r="AH4" s="19">
        <v>2</v>
      </c>
      <c r="AI4" s="22">
        <f>1.1/AG2*AH4</f>
        <v>0.3666666666666667</v>
      </c>
      <c r="AJ4" s="21">
        <f>1.1/AG2*AH4</f>
        <v>0.3666666666666667</v>
      </c>
      <c r="AK4" s="254"/>
      <c r="AL4" s="248"/>
      <c r="AM4" s="250"/>
      <c r="AN4" s="215">
        <v>2</v>
      </c>
      <c r="AO4" s="235">
        <v>0.85333333333333339</v>
      </c>
      <c r="AP4" s="218">
        <v>0.64</v>
      </c>
    </row>
    <row r="5" spans="1:42" x14ac:dyDescent="0.15">
      <c r="A5" s="206"/>
      <c r="B5" s="209"/>
      <c r="C5" s="213">
        <v>17</v>
      </c>
      <c r="D5" s="11">
        <v>0.5</v>
      </c>
      <c r="E5" s="12">
        <f>3.19/C5*D5</f>
        <v>9.3823529411764708E-2</v>
      </c>
      <c r="F5" s="13">
        <f>2.38/C5*D5</f>
        <v>6.9999999999999993E-2</v>
      </c>
      <c r="G5" s="211"/>
      <c r="H5" s="209"/>
      <c r="I5" s="213">
        <v>17</v>
      </c>
      <c r="J5" s="11">
        <v>0.5</v>
      </c>
      <c r="K5" s="12">
        <f>3.84/I5*J5</f>
        <v>0.11294117647058823</v>
      </c>
      <c r="L5" s="14">
        <f>2.88/I5*J5</f>
        <v>8.4705882352941173E-2</v>
      </c>
      <c r="M5" s="203"/>
      <c r="N5" s="197"/>
      <c r="O5" s="201">
        <v>17</v>
      </c>
      <c r="P5" s="15">
        <v>0.5</v>
      </c>
      <c r="Q5" s="16">
        <f>4.03/O5*P5</f>
        <v>0.11852941176470588</v>
      </c>
      <c r="R5" s="17">
        <f>4.03/O5*P5</f>
        <v>0.11852941176470588</v>
      </c>
      <c r="S5" s="199"/>
      <c r="T5" s="197"/>
      <c r="U5" s="201">
        <v>17</v>
      </c>
      <c r="V5" s="15">
        <v>0.5</v>
      </c>
      <c r="W5" s="17">
        <f>2.56/U5*V5</f>
        <v>7.5294117647058831E-2</v>
      </c>
      <c r="X5" s="16">
        <f>1.92/U5*V5</f>
        <v>5.6470588235294113E-2</v>
      </c>
      <c r="Y5" s="193"/>
      <c r="Z5" s="197"/>
      <c r="AA5" s="201">
        <v>17</v>
      </c>
      <c r="AB5" s="15">
        <v>0.5</v>
      </c>
      <c r="AC5" s="16">
        <f>2.8/AA5*AB5</f>
        <v>8.2352941176470587E-2</v>
      </c>
      <c r="AD5" s="16">
        <f>2.8/AA5*AB5</f>
        <v>8.2352941176470587E-2</v>
      </c>
      <c r="AE5" s="199"/>
      <c r="AF5" s="197"/>
      <c r="AG5" s="201">
        <v>17</v>
      </c>
      <c r="AH5" s="15">
        <v>0.5</v>
      </c>
      <c r="AI5" s="16">
        <f>1.1/AG5*AH5</f>
        <v>3.2352941176470591E-2</v>
      </c>
      <c r="AJ5" s="18">
        <f>1.1/AG5*AH5</f>
        <v>3.2352941176470591E-2</v>
      </c>
      <c r="AK5" s="254"/>
      <c r="AL5" s="248"/>
      <c r="AM5" s="251">
        <v>17</v>
      </c>
      <c r="AN5" s="219">
        <v>0.5</v>
      </c>
      <c r="AO5" s="233">
        <v>7.5294117647058831E-2</v>
      </c>
      <c r="AP5" s="234">
        <v>5.6470588235294113E-2</v>
      </c>
    </row>
    <row r="6" spans="1:42" x14ac:dyDescent="0.15">
      <c r="A6" s="206"/>
      <c r="B6" s="209"/>
      <c r="C6" s="213"/>
      <c r="D6" s="19">
        <v>1</v>
      </c>
      <c r="E6" s="20">
        <f>3.19/C5*D6</f>
        <v>0.18764705882352942</v>
      </c>
      <c r="F6" s="21">
        <f>2.38/C5*D6</f>
        <v>0.13999999999999999</v>
      </c>
      <c r="G6" s="211"/>
      <c r="H6" s="209"/>
      <c r="I6" s="213"/>
      <c r="J6" s="19">
        <v>1</v>
      </c>
      <c r="K6" s="20">
        <f>3.84/I5*J6</f>
        <v>0.22588235294117645</v>
      </c>
      <c r="L6" s="22">
        <f>2.88/I5*J6</f>
        <v>0.16941176470588235</v>
      </c>
      <c r="M6" s="203"/>
      <c r="N6" s="197"/>
      <c r="O6" s="201"/>
      <c r="P6" s="19">
        <v>1</v>
      </c>
      <c r="Q6" s="22">
        <f>4.03/O5*P6</f>
        <v>0.23705882352941177</v>
      </c>
      <c r="R6" s="20">
        <f>4.03/O5*P6</f>
        <v>0.23705882352941177</v>
      </c>
      <c r="S6" s="199"/>
      <c r="T6" s="197"/>
      <c r="U6" s="201"/>
      <c r="V6" s="19">
        <v>1</v>
      </c>
      <c r="W6" s="20">
        <f>2.56/U5*V6</f>
        <v>0.15058823529411766</v>
      </c>
      <c r="X6" s="22">
        <f>1.92/U5*V6</f>
        <v>0.11294117647058823</v>
      </c>
      <c r="Y6" s="193"/>
      <c r="Z6" s="197"/>
      <c r="AA6" s="201"/>
      <c r="AB6" s="19">
        <v>1</v>
      </c>
      <c r="AC6" s="22">
        <f>2.8/AA5*AB6</f>
        <v>0.16470588235294117</v>
      </c>
      <c r="AD6" s="22">
        <f>2.8/AA5*AB6</f>
        <v>0.16470588235294117</v>
      </c>
      <c r="AE6" s="199"/>
      <c r="AF6" s="197"/>
      <c r="AG6" s="201"/>
      <c r="AH6" s="19">
        <v>1</v>
      </c>
      <c r="AI6" s="22">
        <f>1.1/AG5*AH6</f>
        <v>6.4705882352941183E-2</v>
      </c>
      <c r="AJ6" s="21">
        <f>1.1/AG5*AH6</f>
        <v>6.4705882352941183E-2</v>
      </c>
      <c r="AK6" s="254"/>
      <c r="AL6" s="248"/>
      <c r="AM6" s="251"/>
      <c r="AN6" s="215">
        <v>1</v>
      </c>
      <c r="AO6" s="235">
        <v>0.15058823529411766</v>
      </c>
      <c r="AP6" s="218">
        <v>0.11294117647058823</v>
      </c>
    </row>
    <row r="7" spans="1:42" x14ac:dyDescent="0.15">
      <c r="A7" s="206"/>
      <c r="B7" s="209"/>
      <c r="C7" s="213"/>
      <c r="D7" s="11">
        <v>2</v>
      </c>
      <c r="E7" s="12">
        <f>3.19/C5*D7</f>
        <v>0.37529411764705883</v>
      </c>
      <c r="F7" s="13">
        <f>2.38/C5*D7</f>
        <v>0.27999999999999997</v>
      </c>
      <c r="G7" s="211"/>
      <c r="H7" s="209"/>
      <c r="I7" s="213"/>
      <c r="J7" s="11">
        <v>2</v>
      </c>
      <c r="K7" s="12">
        <f>3.84/I5*J7</f>
        <v>0.4517647058823529</v>
      </c>
      <c r="L7" s="14">
        <f>2.88/I5*J7</f>
        <v>0.33882352941176469</v>
      </c>
      <c r="M7" s="203"/>
      <c r="N7" s="197"/>
      <c r="O7" s="201"/>
      <c r="P7" s="15">
        <v>2</v>
      </c>
      <c r="Q7" s="16">
        <f>4.03/O5*P7</f>
        <v>0.47411764705882353</v>
      </c>
      <c r="R7" s="17">
        <f>4.03/O5*P7</f>
        <v>0.47411764705882353</v>
      </c>
      <c r="S7" s="199"/>
      <c r="T7" s="197"/>
      <c r="U7" s="201"/>
      <c r="V7" s="15">
        <v>2</v>
      </c>
      <c r="W7" s="17">
        <f>2.56/U5*V7</f>
        <v>0.30117647058823532</v>
      </c>
      <c r="X7" s="16">
        <f>1.92/U5*V7</f>
        <v>0.22588235294117645</v>
      </c>
      <c r="Y7" s="193"/>
      <c r="Z7" s="197"/>
      <c r="AA7" s="201"/>
      <c r="AB7" s="15">
        <v>2</v>
      </c>
      <c r="AC7" s="16">
        <f>2.8/AA5*AB7</f>
        <v>0.32941176470588235</v>
      </c>
      <c r="AD7" s="16">
        <f>2.8/AA5*AB7</f>
        <v>0.32941176470588235</v>
      </c>
      <c r="AE7" s="199"/>
      <c r="AF7" s="197"/>
      <c r="AG7" s="201"/>
      <c r="AH7" s="15">
        <v>2</v>
      </c>
      <c r="AI7" s="16">
        <f>1.1/AG5*AH7</f>
        <v>0.12941176470588237</v>
      </c>
      <c r="AJ7" s="18">
        <f>1.1/AG5*AH7</f>
        <v>0.12941176470588237</v>
      </c>
      <c r="AK7" s="254"/>
      <c r="AL7" s="248"/>
      <c r="AM7" s="251"/>
      <c r="AN7" s="219">
        <v>2</v>
      </c>
      <c r="AO7" s="233">
        <v>0.30117647058823532</v>
      </c>
      <c r="AP7" s="234">
        <v>0.22588235294117645</v>
      </c>
    </row>
    <row r="8" spans="1:42" x14ac:dyDescent="0.15">
      <c r="A8" s="206"/>
      <c r="B8" s="209"/>
      <c r="C8" s="190">
        <v>25</v>
      </c>
      <c r="D8" s="19">
        <v>0.5</v>
      </c>
      <c r="E8" s="20">
        <f>3.19/C8*D8</f>
        <v>6.3799999999999996E-2</v>
      </c>
      <c r="F8" s="21">
        <f>2.38/C8*D8</f>
        <v>4.7599999999999996E-2</v>
      </c>
      <c r="G8" s="211"/>
      <c r="H8" s="209"/>
      <c r="I8" s="190">
        <v>25</v>
      </c>
      <c r="J8" s="19">
        <v>0.5</v>
      </c>
      <c r="K8" s="20">
        <f>3.84/I8*J8</f>
        <v>7.6799999999999993E-2</v>
      </c>
      <c r="L8" s="22">
        <f>2.88/I8*J8</f>
        <v>5.7599999999999998E-2</v>
      </c>
      <c r="M8" s="203"/>
      <c r="N8" s="197"/>
      <c r="O8" s="191">
        <v>25</v>
      </c>
      <c r="P8" s="19">
        <v>0.5</v>
      </c>
      <c r="Q8" s="22">
        <f>4.03/O8*P8</f>
        <v>8.0600000000000005E-2</v>
      </c>
      <c r="R8" s="20">
        <f>4.03/O8*P8</f>
        <v>8.0600000000000005E-2</v>
      </c>
      <c r="S8" s="199"/>
      <c r="T8" s="197"/>
      <c r="U8" s="191">
        <v>25</v>
      </c>
      <c r="V8" s="19">
        <v>0.5</v>
      </c>
      <c r="W8" s="20">
        <f>2.56/U8*V8</f>
        <v>5.1200000000000002E-2</v>
      </c>
      <c r="X8" s="22">
        <f>1.92/U8*V8</f>
        <v>3.8399999999999997E-2</v>
      </c>
      <c r="Y8" s="193"/>
      <c r="Z8" s="197"/>
      <c r="AA8" s="191">
        <v>25</v>
      </c>
      <c r="AB8" s="19">
        <v>0.5</v>
      </c>
      <c r="AC8" s="22">
        <f>2.8/AA8*AB8</f>
        <v>5.5999999999999994E-2</v>
      </c>
      <c r="AD8" s="22">
        <f>2.8/AA8*AB8</f>
        <v>5.5999999999999994E-2</v>
      </c>
      <c r="AE8" s="199"/>
      <c r="AF8" s="197"/>
      <c r="AG8" s="191">
        <v>25</v>
      </c>
      <c r="AH8" s="19">
        <v>0.5</v>
      </c>
      <c r="AI8" s="22">
        <f>1.1/AG8*AH8</f>
        <v>2.2000000000000002E-2</v>
      </c>
      <c r="AJ8" s="21">
        <f>1.1/AG8*AH8</f>
        <v>2.2000000000000002E-2</v>
      </c>
      <c r="AK8" s="254"/>
      <c r="AL8" s="248"/>
      <c r="AM8" s="250">
        <v>25</v>
      </c>
      <c r="AN8" s="215">
        <v>0.5</v>
      </c>
      <c r="AO8" s="235">
        <v>5.1200000000000002E-2</v>
      </c>
      <c r="AP8" s="218">
        <v>3.8399999999999997E-2</v>
      </c>
    </row>
    <row r="9" spans="1:42" x14ac:dyDescent="0.15">
      <c r="A9" s="206"/>
      <c r="B9" s="209"/>
      <c r="C9" s="190"/>
      <c r="D9" s="11">
        <v>1</v>
      </c>
      <c r="E9" s="12">
        <f>3.19/C8*D9</f>
        <v>0.12759999999999999</v>
      </c>
      <c r="F9" s="13">
        <f>2.38/C8*D9</f>
        <v>9.5199999999999993E-2</v>
      </c>
      <c r="G9" s="211"/>
      <c r="H9" s="209"/>
      <c r="I9" s="190"/>
      <c r="J9" s="11">
        <v>1</v>
      </c>
      <c r="K9" s="12">
        <f>3.84/I8*J9</f>
        <v>0.15359999999999999</v>
      </c>
      <c r="L9" s="14">
        <f>2.88/I8*J9</f>
        <v>0.1152</v>
      </c>
      <c r="M9" s="203"/>
      <c r="N9" s="197"/>
      <c r="O9" s="191"/>
      <c r="P9" s="15">
        <v>1</v>
      </c>
      <c r="Q9" s="16">
        <f>4.03/O8*P9</f>
        <v>0.16120000000000001</v>
      </c>
      <c r="R9" s="17">
        <f>4.03/O8*P9</f>
        <v>0.16120000000000001</v>
      </c>
      <c r="S9" s="199"/>
      <c r="T9" s="197"/>
      <c r="U9" s="191"/>
      <c r="V9" s="15">
        <v>1</v>
      </c>
      <c r="W9" s="17">
        <f>2.56/U8*V9</f>
        <v>0.1024</v>
      </c>
      <c r="X9" s="16">
        <f>1.92/U8*V9</f>
        <v>7.6799999999999993E-2</v>
      </c>
      <c r="Y9" s="193"/>
      <c r="Z9" s="197"/>
      <c r="AA9" s="191"/>
      <c r="AB9" s="15">
        <v>1</v>
      </c>
      <c r="AC9" s="16">
        <f>2.8/AA8*AB9</f>
        <v>0.11199999999999999</v>
      </c>
      <c r="AD9" s="16">
        <f>2.8/AA8*AB9</f>
        <v>0.11199999999999999</v>
      </c>
      <c r="AE9" s="199"/>
      <c r="AF9" s="197"/>
      <c r="AG9" s="191"/>
      <c r="AH9" s="15">
        <v>1</v>
      </c>
      <c r="AI9" s="16">
        <f>1.1/AG8*AH9</f>
        <v>4.4000000000000004E-2</v>
      </c>
      <c r="AJ9" s="18">
        <f>1.1/AG8*AH9</f>
        <v>4.4000000000000004E-2</v>
      </c>
      <c r="AK9" s="254"/>
      <c r="AL9" s="248"/>
      <c r="AM9" s="250"/>
      <c r="AN9" s="219">
        <v>1</v>
      </c>
      <c r="AO9" s="233">
        <v>0.1024</v>
      </c>
      <c r="AP9" s="234">
        <v>7.6799999999999993E-2</v>
      </c>
    </row>
    <row r="10" spans="1:42" x14ac:dyDescent="0.15">
      <c r="A10" s="206"/>
      <c r="B10" s="209"/>
      <c r="C10" s="190"/>
      <c r="D10" s="19">
        <v>2</v>
      </c>
      <c r="E10" s="20">
        <f>3.19/C8*D10</f>
        <v>0.25519999999999998</v>
      </c>
      <c r="F10" s="21">
        <f>2.38/C8*D10</f>
        <v>0.19039999999999999</v>
      </c>
      <c r="G10" s="211"/>
      <c r="H10" s="209"/>
      <c r="I10" s="190"/>
      <c r="J10" s="19">
        <v>2</v>
      </c>
      <c r="K10" s="20">
        <f>3.84/I8*J10</f>
        <v>0.30719999999999997</v>
      </c>
      <c r="L10" s="22">
        <f>2.88/I8*J10</f>
        <v>0.23039999999999999</v>
      </c>
      <c r="M10" s="203"/>
      <c r="N10" s="197"/>
      <c r="O10" s="191"/>
      <c r="P10" s="19">
        <v>2</v>
      </c>
      <c r="Q10" s="22">
        <f>4.03/O8*P10</f>
        <v>0.32240000000000002</v>
      </c>
      <c r="R10" s="20">
        <f>4.03/O8*P10</f>
        <v>0.32240000000000002</v>
      </c>
      <c r="S10" s="199"/>
      <c r="T10" s="197"/>
      <c r="U10" s="191"/>
      <c r="V10" s="19">
        <v>2</v>
      </c>
      <c r="W10" s="20">
        <f>2.56/U8*V10</f>
        <v>0.20480000000000001</v>
      </c>
      <c r="X10" s="22">
        <f>1.92/U8*V10</f>
        <v>0.15359999999999999</v>
      </c>
      <c r="Y10" s="193"/>
      <c r="Z10" s="197"/>
      <c r="AA10" s="191"/>
      <c r="AB10" s="19">
        <v>2</v>
      </c>
      <c r="AC10" s="22">
        <f>2.8/AA8*AB10</f>
        <v>0.22399999999999998</v>
      </c>
      <c r="AD10" s="22">
        <f>2.8/AA8*AB10</f>
        <v>0.22399999999999998</v>
      </c>
      <c r="AE10" s="199"/>
      <c r="AF10" s="197"/>
      <c r="AG10" s="191"/>
      <c r="AH10" s="19">
        <v>2</v>
      </c>
      <c r="AI10" s="22">
        <f>1.1/AG8*AH10</f>
        <v>8.8000000000000009E-2</v>
      </c>
      <c r="AJ10" s="21">
        <f>1.1/AG8*AH10</f>
        <v>8.8000000000000009E-2</v>
      </c>
      <c r="AK10" s="254"/>
      <c r="AL10" s="248"/>
      <c r="AM10" s="250"/>
      <c r="AN10" s="215">
        <v>2</v>
      </c>
      <c r="AO10" s="235">
        <v>0.20480000000000001</v>
      </c>
      <c r="AP10" s="218">
        <v>0.15359999999999999</v>
      </c>
    </row>
    <row r="11" spans="1:42" x14ac:dyDescent="0.15">
      <c r="A11" s="206"/>
      <c r="B11" s="209"/>
      <c r="C11" s="190">
        <v>50</v>
      </c>
      <c r="D11" s="11">
        <v>0.5</v>
      </c>
      <c r="E11" s="12">
        <f>3.19/C11*D11</f>
        <v>3.1899999999999998E-2</v>
      </c>
      <c r="F11" s="13">
        <f>2.38/C11*D11</f>
        <v>2.3799999999999998E-2</v>
      </c>
      <c r="G11" s="211"/>
      <c r="H11" s="209"/>
      <c r="I11" s="190">
        <v>50</v>
      </c>
      <c r="J11" s="11">
        <v>0.5</v>
      </c>
      <c r="K11" s="12">
        <f>3.84/I11*J11</f>
        <v>3.8399999999999997E-2</v>
      </c>
      <c r="L11" s="14">
        <f>2.88/I11*J11</f>
        <v>2.8799999999999999E-2</v>
      </c>
      <c r="M11" s="203"/>
      <c r="N11" s="197"/>
      <c r="O11" s="191">
        <v>50</v>
      </c>
      <c r="P11" s="15">
        <v>0.5</v>
      </c>
      <c r="Q11" s="16">
        <f>4.03/O11*P11</f>
        <v>4.0300000000000002E-2</v>
      </c>
      <c r="R11" s="17">
        <f>4.03/O11*P11</f>
        <v>4.0300000000000002E-2</v>
      </c>
      <c r="S11" s="199"/>
      <c r="T11" s="197"/>
      <c r="U11" s="191">
        <v>50</v>
      </c>
      <c r="V11" s="15">
        <v>0.5</v>
      </c>
      <c r="W11" s="17">
        <f>2.56/U11*V11</f>
        <v>2.5600000000000001E-2</v>
      </c>
      <c r="X11" s="16">
        <f>1.92/U11*V11</f>
        <v>1.9199999999999998E-2</v>
      </c>
      <c r="Y11" s="193"/>
      <c r="Z11" s="197"/>
      <c r="AA11" s="191">
        <v>50</v>
      </c>
      <c r="AB11" s="15">
        <v>0.5</v>
      </c>
      <c r="AC11" s="16">
        <f>2.8/AA11*AB11</f>
        <v>2.7999999999999997E-2</v>
      </c>
      <c r="AD11" s="16">
        <f>2.8/AA11*AB11</f>
        <v>2.7999999999999997E-2</v>
      </c>
      <c r="AE11" s="199"/>
      <c r="AF11" s="197"/>
      <c r="AG11" s="191">
        <v>50</v>
      </c>
      <c r="AH11" s="15">
        <v>0.5</v>
      </c>
      <c r="AI11" s="16">
        <f>1.1/AG11*AH11</f>
        <v>1.1000000000000001E-2</v>
      </c>
      <c r="AJ11" s="18">
        <f>1.1/AG11*AH11</f>
        <v>1.1000000000000001E-2</v>
      </c>
      <c r="AK11" s="254"/>
      <c r="AL11" s="248"/>
      <c r="AM11" s="250">
        <v>50</v>
      </c>
      <c r="AN11" s="219">
        <v>0.5</v>
      </c>
      <c r="AO11" s="233">
        <v>2.5600000000000001E-2</v>
      </c>
      <c r="AP11" s="234">
        <v>1.9199999999999998E-2</v>
      </c>
    </row>
    <row r="12" spans="1:42" x14ac:dyDescent="0.15">
      <c r="A12" s="206"/>
      <c r="B12" s="209"/>
      <c r="C12" s="190"/>
      <c r="D12" s="19">
        <v>1</v>
      </c>
      <c r="E12" s="20">
        <f>3.19/C11*D12</f>
        <v>6.3799999999999996E-2</v>
      </c>
      <c r="F12" s="21">
        <f>2.38/C11*D12</f>
        <v>4.7599999999999996E-2</v>
      </c>
      <c r="G12" s="211"/>
      <c r="H12" s="209"/>
      <c r="I12" s="190"/>
      <c r="J12" s="19">
        <v>1</v>
      </c>
      <c r="K12" s="20">
        <f>3.84/I11*J12</f>
        <v>7.6799999999999993E-2</v>
      </c>
      <c r="L12" s="22">
        <f>2.88/I11*J12</f>
        <v>5.7599999999999998E-2</v>
      </c>
      <c r="M12" s="203"/>
      <c r="N12" s="197"/>
      <c r="O12" s="191"/>
      <c r="P12" s="19">
        <v>1</v>
      </c>
      <c r="Q12" s="22">
        <f>4.03/O11*P12</f>
        <v>8.0600000000000005E-2</v>
      </c>
      <c r="R12" s="20">
        <f>4.03/O11*P12</f>
        <v>8.0600000000000005E-2</v>
      </c>
      <c r="S12" s="199"/>
      <c r="T12" s="197"/>
      <c r="U12" s="191"/>
      <c r="V12" s="19">
        <v>1</v>
      </c>
      <c r="W12" s="20">
        <f>2.56/U11*V12</f>
        <v>5.1200000000000002E-2</v>
      </c>
      <c r="X12" s="22">
        <f>1.92/U11*V12</f>
        <v>3.8399999999999997E-2</v>
      </c>
      <c r="Y12" s="193"/>
      <c r="Z12" s="197"/>
      <c r="AA12" s="191"/>
      <c r="AB12" s="19">
        <v>1</v>
      </c>
      <c r="AC12" s="22">
        <f>2.8/AA11*AB12</f>
        <v>5.5999999999999994E-2</v>
      </c>
      <c r="AD12" s="22">
        <f>2.8/AA11*AB12</f>
        <v>5.5999999999999994E-2</v>
      </c>
      <c r="AE12" s="199"/>
      <c r="AF12" s="197"/>
      <c r="AG12" s="191"/>
      <c r="AH12" s="19">
        <v>1</v>
      </c>
      <c r="AI12" s="22">
        <f>1.1/AG11*AH12</f>
        <v>2.2000000000000002E-2</v>
      </c>
      <c r="AJ12" s="21">
        <f>1.1/AG11*AH12</f>
        <v>2.2000000000000002E-2</v>
      </c>
      <c r="AK12" s="254"/>
      <c r="AL12" s="248"/>
      <c r="AM12" s="250"/>
      <c r="AN12" s="215">
        <v>1</v>
      </c>
      <c r="AO12" s="235">
        <v>5.1200000000000002E-2</v>
      </c>
      <c r="AP12" s="218">
        <v>3.8399999999999997E-2</v>
      </c>
    </row>
    <row r="13" spans="1:42" x14ac:dyDescent="0.15">
      <c r="A13" s="206"/>
      <c r="B13" s="209"/>
      <c r="C13" s="190"/>
      <c r="D13" s="11">
        <v>2</v>
      </c>
      <c r="E13" s="12">
        <f>3.19/C11*D13</f>
        <v>0.12759999999999999</v>
      </c>
      <c r="F13" s="13">
        <f>2.38/C11*D13</f>
        <v>9.5199999999999993E-2</v>
      </c>
      <c r="G13" s="211"/>
      <c r="H13" s="209"/>
      <c r="I13" s="190"/>
      <c r="J13" s="11">
        <v>2</v>
      </c>
      <c r="K13" s="12">
        <f>3.84/I11*J13</f>
        <v>0.15359999999999999</v>
      </c>
      <c r="L13" s="14">
        <f>2.88/I11*J13</f>
        <v>0.1152</v>
      </c>
      <c r="M13" s="203"/>
      <c r="N13" s="197"/>
      <c r="O13" s="191"/>
      <c r="P13" s="15">
        <v>2</v>
      </c>
      <c r="Q13" s="16">
        <f>4.03/O11*P13</f>
        <v>0.16120000000000001</v>
      </c>
      <c r="R13" s="17">
        <f>4.03/O11*P13</f>
        <v>0.16120000000000001</v>
      </c>
      <c r="S13" s="199"/>
      <c r="T13" s="197"/>
      <c r="U13" s="191"/>
      <c r="V13" s="15">
        <v>2</v>
      </c>
      <c r="W13" s="17">
        <f>2.56/U11*V13</f>
        <v>0.1024</v>
      </c>
      <c r="X13" s="16">
        <f>1.92/U11*V13</f>
        <v>7.6799999999999993E-2</v>
      </c>
      <c r="Y13" s="193"/>
      <c r="Z13" s="197"/>
      <c r="AA13" s="191"/>
      <c r="AB13" s="15">
        <v>2</v>
      </c>
      <c r="AC13" s="16">
        <f>2.8/AA11*AB13</f>
        <v>0.11199999999999999</v>
      </c>
      <c r="AD13" s="16">
        <f>2.8/AA11*AB13</f>
        <v>0.11199999999999999</v>
      </c>
      <c r="AE13" s="199"/>
      <c r="AF13" s="197"/>
      <c r="AG13" s="191"/>
      <c r="AH13" s="15">
        <v>2</v>
      </c>
      <c r="AI13" s="16">
        <f>1.1/AG11*AH13</f>
        <v>4.4000000000000004E-2</v>
      </c>
      <c r="AJ13" s="18">
        <f>1.1/AG11*AH13</f>
        <v>4.4000000000000004E-2</v>
      </c>
      <c r="AK13" s="254"/>
      <c r="AL13" s="248"/>
      <c r="AM13" s="250"/>
      <c r="AN13" s="219">
        <v>2</v>
      </c>
      <c r="AO13" s="233">
        <v>0.1024</v>
      </c>
      <c r="AP13" s="234">
        <v>7.6799999999999993E-2</v>
      </c>
    </row>
    <row r="14" spans="1:42" x14ac:dyDescent="0.15">
      <c r="A14" s="206"/>
      <c r="B14" s="209"/>
      <c r="C14" s="190"/>
      <c r="D14" s="19">
        <v>3</v>
      </c>
      <c r="E14" s="20">
        <f>3.19/C11*D14</f>
        <v>0.19139999999999999</v>
      </c>
      <c r="F14" s="21">
        <f>2.38/C11*D14</f>
        <v>0.14279999999999998</v>
      </c>
      <c r="G14" s="211"/>
      <c r="H14" s="209"/>
      <c r="I14" s="190"/>
      <c r="J14" s="19">
        <v>3</v>
      </c>
      <c r="K14" s="20">
        <f>3.84/I11*J14</f>
        <v>0.23039999999999999</v>
      </c>
      <c r="L14" s="22">
        <f>2.88/I11*J14</f>
        <v>0.17280000000000001</v>
      </c>
      <c r="M14" s="203"/>
      <c r="N14" s="197"/>
      <c r="O14" s="191"/>
      <c r="P14" s="19">
        <v>3</v>
      </c>
      <c r="Q14" s="22">
        <f>4.03/O11*P14</f>
        <v>0.24180000000000001</v>
      </c>
      <c r="R14" s="20">
        <f>4.03/O11*P14</f>
        <v>0.24180000000000001</v>
      </c>
      <c r="S14" s="199"/>
      <c r="T14" s="197"/>
      <c r="U14" s="191"/>
      <c r="V14" s="19">
        <v>3</v>
      </c>
      <c r="W14" s="20">
        <f>2.56/U11*V14</f>
        <v>0.15360000000000001</v>
      </c>
      <c r="X14" s="22">
        <f>1.92/U11*V14</f>
        <v>0.1152</v>
      </c>
      <c r="Y14" s="193"/>
      <c r="Z14" s="197"/>
      <c r="AA14" s="191"/>
      <c r="AB14" s="19">
        <v>3</v>
      </c>
      <c r="AC14" s="22">
        <f>2.8/AA11*AB14</f>
        <v>0.16799999999999998</v>
      </c>
      <c r="AD14" s="22">
        <f>2.8/AA11*AB14</f>
        <v>0.16799999999999998</v>
      </c>
      <c r="AE14" s="199"/>
      <c r="AF14" s="197"/>
      <c r="AG14" s="191"/>
      <c r="AH14" s="19">
        <v>3</v>
      </c>
      <c r="AI14" s="22">
        <f>1.1/AG11*AH14</f>
        <v>6.6000000000000003E-2</v>
      </c>
      <c r="AJ14" s="21">
        <f>1.1/AG11*AH14</f>
        <v>6.6000000000000003E-2</v>
      </c>
      <c r="AK14" s="254"/>
      <c r="AL14" s="248"/>
      <c r="AM14" s="250"/>
      <c r="AN14" s="215">
        <v>3</v>
      </c>
      <c r="AO14" s="235">
        <v>0.15360000000000001</v>
      </c>
      <c r="AP14" s="218">
        <v>0.1152</v>
      </c>
    </row>
    <row r="15" spans="1:42" x14ac:dyDescent="0.15">
      <c r="A15" s="206"/>
      <c r="B15" s="188" t="s">
        <v>17</v>
      </c>
      <c r="C15" s="185">
        <v>6</v>
      </c>
      <c r="D15" s="23">
        <v>0.5</v>
      </c>
      <c r="E15" s="24">
        <f>6.34/C15*D15</f>
        <v>0.52833333333333332</v>
      </c>
      <c r="F15" s="25">
        <f>2.38/C15*D15</f>
        <v>0.19833333333333333</v>
      </c>
      <c r="G15" s="211"/>
      <c r="H15" s="171" t="s">
        <v>18</v>
      </c>
      <c r="I15" s="166">
        <v>6</v>
      </c>
      <c r="J15" s="26">
        <v>0.5</v>
      </c>
      <c r="K15" s="27">
        <f>7.68/I15*J15</f>
        <v>0.64</v>
      </c>
      <c r="L15" s="28">
        <f>5.76/I15*J15</f>
        <v>0.48</v>
      </c>
      <c r="M15" s="203"/>
      <c r="N15" s="186" t="s">
        <v>19</v>
      </c>
      <c r="O15" s="184">
        <v>6</v>
      </c>
      <c r="P15" s="29">
        <v>0.5</v>
      </c>
      <c r="Q15" s="30">
        <f>6.72/O15*P15</f>
        <v>0.55999999999999994</v>
      </c>
      <c r="R15" s="31">
        <f>6.72/O15*P15</f>
        <v>0.55999999999999994</v>
      </c>
      <c r="S15" s="199"/>
      <c r="T15" s="186" t="s">
        <v>20</v>
      </c>
      <c r="U15" s="184">
        <v>6</v>
      </c>
      <c r="V15" s="29">
        <v>0.5</v>
      </c>
      <c r="W15" s="31">
        <f>4.1/U15*V15</f>
        <v>0.34166666666666662</v>
      </c>
      <c r="X15" s="30">
        <f>4.1/U15*V15</f>
        <v>0.34166666666666662</v>
      </c>
      <c r="Y15" s="193"/>
      <c r="Z15" s="186" t="s">
        <v>21</v>
      </c>
      <c r="AA15" s="184">
        <v>6</v>
      </c>
      <c r="AB15" s="29">
        <v>0.5</v>
      </c>
      <c r="AC15" s="30">
        <f>4.48/AA15*AB15</f>
        <v>0.37333333333333335</v>
      </c>
      <c r="AD15" s="30">
        <f>2.8/AA15*AB15</f>
        <v>0.23333333333333331</v>
      </c>
      <c r="AE15" s="199"/>
      <c r="AF15" s="186" t="s">
        <v>21</v>
      </c>
      <c r="AG15" s="184">
        <v>6</v>
      </c>
      <c r="AH15" s="29">
        <v>0.5</v>
      </c>
      <c r="AI15" s="30">
        <f>1.76/AG15*AH15</f>
        <v>0.14666666666666667</v>
      </c>
      <c r="AJ15" s="32">
        <f>1.1/AG15*AH15</f>
        <v>9.1666666666666674E-2</v>
      </c>
      <c r="AK15" s="254"/>
      <c r="AL15" s="244" t="s">
        <v>43</v>
      </c>
      <c r="AM15" s="252">
        <v>6</v>
      </c>
      <c r="AN15" s="223">
        <v>0.5</v>
      </c>
      <c r="AO15" s="236">
        <v>0.59333333333333338</v>
      </c>
      <c r="AP15" s="237">
        <v>0.32</v>
      </c>
    </row>
    <row r="16" spans="1:42" x14ac:dyDescent="0.15">
      <c r="A16" s="206"/>
      <c r="B16" s="188"/>
      <c r="C16" s="185"/>
      <c r="D16" s="19">
        <v>1</v>
      </c>
      <c r="E16" s="20">
        <f>6.34/C15*D16</f>
        <v>1.0566666666666666</v>
      </c>
      <c r="F16" s="21">
        <f>2.38/C15*D16</f>
        <v>0.39666666666666667</v>
      </c>
      <c r="G16" s="211"/>
      <c r="H16" s="171"/>
      <c r="I16" s="166"/>
      <c r="J16" s="19">
        <v>1</v>
      </c>
      <c r="K16" s="20">
        <f>7.68/I15*J16</f>
        <v>1.28</v>
      </c>
      <c r="L16" s="22">
        <f>5.76/I15*J16</f>
        <v>0.96</v>
      </c>
      <c r="M16" s="203"/>
      <c r="N16" s="186"/>
      <c r="O16" s="184"/>
      <c r="P16" s="19">
        <v>1</v>
      </c>
      <c r="Q16" s="22">
        <f>6.72/O15*P16</f>
        <v>1.1199999999999999</v>
      </c>
      <c r="R16" s="20">
        <f>6.72/O15*P16</f>
        <v>1.1199999999999999</v>
      </c>
      <c r="S16" s="199"/>
      <c r="T16" s="186"/>
      <c r="U16" s="184"/>
      <c r="V16" s="19">
        <v>1</v>
      </c>
      <c r="W16" s="20">
        <f>4.1/U15*V16</f>
        <v>0.68333333333333324</v>
      </c>
      <c r="X16" s="22">
        <f>4.1/U15*V16</f>
        <v>0.68333333333333324</v>
      </c>
      <c r="Y16" s="193"/>
      <c r="Z16" s="186"/>
      <c r="AA16" s="184"/>
      <c r="AB16" s="19">
        <v>1</v>
      </c>
      <c r="AC16" s="22">
        <f>4.48/AA15*AB16</f>
        <v>0.7466666666666667</v>
      </c>
      <c r="AD16" s="22">
        <f>2.8/AA15*AB16</f>
        <v>0.46666666666666662</v>
      </c>
      <c r="AE16" s="199"/>
      <c r="AF16" s="186"/>
      <c r="AG16" s="184"/>
      <c r="AH16" s="19">
        <v>1</v>
      </c>
      <c r="AI16" s="22">
        <f>1.76/AG15*AH16</f>
        <v>0.29333333333333333</v>
      </c>
      <c r="AJ16" s="21">
        <f>1.1/AG15*AH16</f>
        <v>0.18333333333333335</v>
      </c>
      <c r="AK16" s="254"/>
      <c r="AL16" s="244"/>
      <c r="AM16" s="252"/>
      <c r="AN16" s="215">
        <v>1</v>
      </c>
      <c r="AO16" s="235">
        <v>0.85333333333333339</v>
      </c>
      <c r="AP16" s="218">
        <v>0.64</v>
      </c>
    </row>
    <row r="17" spans="1:42" x14ac:dyDescent="0.15">
      <c r="A17" s="206"/>
      <c r="B17" s="188"/>
      <c r="C17" s="185"/>
      <c r="D17" s="23">
        <v>2</v>
      </c>
      <c r="E17" s="24">
        <f>6.34/C15*D17</f>
        <v>2.1133333333333333</v>
      </c>
      <c r="F17" s="25">
        <f>2.38/C15*D17</f>
        <v>0.79333333333333333</v>
      </c>
      <c r="G17" s="211"/>
      <c r="H17" s="171"/>
      <c r="I17" s="166"/>
      <c r="J17" s="26">
        <v>2</v>
      </c>
      <c r="K17" s="27">
        <f>7.68/I15*J17</f>
        <v>2.56</v>
      </c>
      <c r="L17" s="28">
        <f>5.76/I15*J17</f>
        <v>1.92</v>
      </c>
      <c r="M17" s="203"/>
      <c r="N17" s="186"/>
      <c r="O17" s="184"/>
      <c r="P17" s="29">
        <v>2</v>
      </c>
      <c r="Q17" s="30">
        <f>6.72/O15*P17</f>
        <v>2.2399999999999998</v>
      </c>
      <c r="R17" s="31">
        <f>6.72/O15*P17</f>
        <v>2.2399999999999998</v>
      </c>
      <c r="S17" s="199"/>
      <c r="T17" s="186"/>
      <c r="U17" s="184"/>
      <c r="V17" s="29">
        <v>2</v>
      </c>
      <c r="W17" s="31">
        <f>4.1/U15*V17</f>
        <v>1.3666666666666665</v>
      </c>
      <c r="X17" s="30">
        <f>4.1/U15*V17</f>
        <v>1.3666666666666665</v>
      </c>
      <c r="Y17" s="193"/>
      <c r="Z17" s="186"/>
      <c r="AA17" s="184"/>
      <c r="AB17" s="29">
        <v>2</v>
      </c>
      <c r="AC17" s="30">
        <f>4.48/AA15*AB17</f>
        <v>1.4933333333333334</v>
      </c>
      <c r="AD17" s="30">
        <f>2.8/AA15*AB17</f>
        <v>0.93333333333333324</v>
      </c>
      <c r="AE17" s="199"/>
      <c r="AF17" s="186"/>
      <c r="AG17" s="184"/>
      <c r="AH17" s="29">
        <v>2</v>
      </c>
      <c r="AI17" s="30">
        <f>1.76/AG15*AH17</f>
        <v>0.58666666666666667</v>
      </c>
      <c r="AJ17" s="32">
        <f>1.1/AG15*AH17</f>
        <v>0.3666666666666667</v>
      </c>
      <c r="AK17" s="254"/>
      <c r="AL17" s="244"/>
      <c r="AM17" s="252"/>
      <c r="AN17" s="223">
        <v>2</v>
      </c>
      <c r="AO17" s="236">
        <v>1.7066666666666668</v>
      </c>
      <c r="AP17" s="237">
        <v>1.28</v>
      </c>
    </row>
    <row r="18" spans="1:42" x14ac:dyDescent="0.15">
      <c r="A18" s="206"/>
      <c r="B18" s="188"/>
      <c r="C18" s="189">
        <v>17</v>
      </c>
      <c r="D18" s="19">
        <v>0.5</v>
      </c>
      <c r="E18" s="20">
        <f>6.34/C18*D18</f>
        <v>0.18647058823529411</v>
      </c>
      <c r="F18" s="21">
        <f>2.38/C18*D18</f>
        <v>6.9999999999999993E-2</v>
      </c>
      <c r="G18" s="211"/>
      <c r="H18" s="171"/>
      <c r="I18" s="170">
        <v>17</v>
      </c>
      <c r="J18" s="19">
        <v>0.5</v>
      </c>
      <c r="K18" s="20">
        <f>7.68/I18*J18</f>
        <v>0.22588235294117645</v>
      </c>
      <c r="L18" s="22">
        <f>5.76/I18*J18</f>
        <v>0.16941176470588235</v>
      </c>
      <c r="M18" s="203"/>
      <c r="N18" s="186"/>
      <c r="O18" s="187">
        <v>17</v>
      </c>
      <c r="P18" s="19">
        <v>0.5</v>
      </c>
      <c r="Q18" s="22">
        <f>6.72/O18*P18</f>
        <v>0.1976470588235294</v>
      </c>
      <c r="R18" s="20">
        <f>6.72/O18*P18</f>
        <v>0.1976470588235294</v>
      </c>
      <c r="S18" s="199"/>
      <c r="T18" s="186"/>
      <c r="U18" s="187">
        <v>17</v>
      </c>
      <c r="V18" s="19">
        <v>0.5</v>
      </c>
      <c r="W18" s="20">
        <f>4.1/U18*V18</f>
        <v>0.12058823529411763</v>
      </c>
      <c r="X18" s="22">
        <f>4.1/U18*V18</f>
        <v>0.12058823529411763</v>
      </c>
      <c r="Y18" s="193"/>
      <c r="Z18" s="186"/>
      <c r="AA18" s="187">
        <v>17</v>
      </c>
      <c r="AB18" s="19">
        <v>0.5</v>
      </c>
      <c r="AC18" s="22">
        <f>4.48/AA18*AB18</f>
        <v>0.13176470588235295</v>
      </c>
      <c r="AD18" s="22">
        <f>2.8/AA18*AB18</f>
        <v>8.2352941176470587E-2</v>
      </c>
      <c r="AE18" s="199"/>
      <c r="AF18" s="186"/>
      <c r="AG18" s="187">
        <v>17</v>
      </c>
      <c r="AH18" s="19">
        <v>0.5</v>
      </c>
      <c r="AI18" s="22">
        <f>1.76/AG18*AH18</f>
        <v>5.1764705882352942E-2</v>
      </c>
      <c r="AJ18" s="21">
        <f>1.1/AG18*AH18</f>
        <v>3.2352941176470591E-2</v>
      </c>
      <c r="AK18" s="254"/>
      <c r="AL18" s="244"/>
      <c r="AM18" s="243">
        <v>17</v>
      </c>
      <c r="AN18" s="215">
        <v>0.5</v>
      </c>
      <c r="AO18" s="235">
        <v>0.15058823529411766</v>
      </c>
      <c r="AP18" s="218">
        <v>0.11294117647058823</v>
      </c>
    </row>
    <row r="19" spans="1:42" x14ac:dyDescent="0.15">
      <c r="A19" s="206"/>
      <c r="B19" s="188"/>
      <c r="C19" s="189"/>
      <c r="D19" s="23">
        <v>1</v>
      </c>
      <c r="E19" s="24">
        <f>6.34/C18*D19</f>
        <v>0.37294117647058822</v>
      </c>
      <c r="F19" s="25">
        <f>2.38/C18*D19</f>
        <v>0.13999999999999999</v>
      </c>
      <c r="G19" s="211"/>
      <c r="H19" s="171"/>
      <c r="I19" s="170"/>
      <c r="J19" s="26">
        <v>1</v>
      </c>
      <c r="K19" s="27">
        <f>7.68/I18*J19</f>
        <v>0.4517647058823529</v>
      </c>
      <c r="L19" s="28">
        <f>5.76/I18*J19</f>
        <v>0.33882352941176469</v>
      </c>
      <c r="M19" s="203"/>
      <c r="N19" s="186"/>
      <c r="O19" s="187"/>
      <c r="P19" s="29">
        <v>1</v>
      </c>
      <c r="Q19" s="30">
        <f>6.72/O18*P19</f>
        <v>0.3952941176470588</v>
      </c>
      <c r="R19" s="31">
        <f>6.72/O18*P19</f>
        <v>0.3952941176470588</v>
      </c>
      <c r="S19" s="199"/>
      <c r="T19" s="186"/>
      <c r="U19" s="187"/>
      <c r="V19" s="29">
        <v>1</v>
      </c>
      <c r="W19" s="31">
        <f>4.1/U18*V19</f>
        <v>0.24117647058823527</v>
      </c>
      <c r="X19" s="30">
        <f>4.1/U18*V19</f>
        <v>0.24117647058823527</v>
      </c>
      <c r="Y19" s="193"/>
      <c r="Z19" s="186"/>
      <c r="AA19" s="187"/>
      <c r="AB19" s="29">
        <v>1</v>
      </c>
      <c r="AC19" s="30">
        <f>4.48/AA18*AB19</f>
        <v>0.2635294117647059</v>
      </c>
      <c r="AD19" s="30">
        <f>2.8/AA18*AB19</f>
        <v>0.16470588235294117</v>
      </c>
      <c r="AE19" s="199"/>
      <c r="AF19" s="186"/>
      <c r="AG19" s="187"/>
      <c r="AH19" s="29">
        <v>1</v>
      </c>
      <c r="AI19" s="30">
        <f>1.76/AG18*AH19</f>
        <v>0.10352941176470588</v>
      </c>
      <c r="AJ19" s="32">
        <f>1.1/AG18*AH19</f>
        <v>6.4705882352941183E-2</v>
      </c>
      <c r="AK19" s="254"/>
      <c r="AL19" s="244"/>
      <c r="AM19" s="243"/>
      <c r="AN19" s="223">
        <v>1</v>
      </c>
      <c r="AO19" s="236">
        <v>0.30117647058823532</v>
      </c>
      <c r="AP19" s="237">
        <v>0.22588235294117645</v>
      </c>
    </row>
    <row r="20" spans="1:42" x14ac:dyDescent="0.15">
      <c r="A20" s="206"/>
      <c r="B20" s="188"/>
      <c r="C20" s="189"/>
      <c r="D20" s="19">
        <v>2</v>
      </c>
      <c r="E20" s="20">
        <f>6.34/C18*D20</f>
        <v>0.74588235294117644</v>
      </c>
      <c r="F20" s="21">
        <f>2.38/C18*D20</f>
        <v>0.27999999999999997</v>
      </c>
      <c r="G20" s="211"/>
      <c r="H20" s="171"/>
      <c r="I20" s="170"/>
      <c r="J20" s="19">
        <v>2</v>
      </c>
      <c r="K20" s="20">
        <f>7.68/I18*J20</f>
        <v>0.9035294117647058</v>
      </c>
      <c r="L20" s="22">
        <f>5.76/I18*J20</f>
        <v>0.67764705882352938</v>
      </c>
      <c r="M20" s="203"/>
      <c r="N20" s="186"/>
      <c r="O20" s="187"/>
      <c r="P20" s="19">
        <v>2</v>
      </c>
      <c r="Q20" s="22">
        <f>6.72/O18*P20</f>
        <v>0.79058823529411759</v>
      </c>
      <c r="R20" s="20">
        <f>6.72/O18*P20</f>
        <v>0.79058823529411759</v>
      </c>
      <c r="S20" s="199"/>
      <c r="T20" s="186"/>
      <c r="U20" s="187"/>
      <c r="V20" s="19">
        <v>2</v>
      </c>
      <c r="W20" s="20">
        <f>4.1/U18*V20</f>
        <v>0.48235294117647054</v>
      </c>
      <c r="X20" s="22">
        <f>4.1/U18*V20</f>
        <v>0.48235294117647054</v>
      </c>
      <c r="Y20" s="193"/>
      <c r="Z20" s="186"/>
      <c r="AA20" s="187"/>
      <c r="AB20" s="19">
        <v>2</v>
      </c>
      <c r="AC20" s="22">
        <f>4.48/AA18*AB20</f>
        <v>0.5270588235294118</v>
      </c>
      <c r="AD20" s="22">
        <f>2.8/AA18*AB20</f>
        <v>0.32941176470588235</v>
      </c>
      <c r="AE20" s="199"/>
      <c r="AF20" s="186"/>
      <c r="AG20" s="187"/>
      <c r="AH20" s="19">
        <v>2</v>
      </c>
      <c r="AI20" s="22">
        <f>1.76/AG18*AH20</f>
        <v>0.20705882352941177</v>
      </c>
      <c r="AJ20" s="21">
        <f>1.1/AG18*AH20</f>
        <v>0.12941176470588237</v>
      </c>
      <c r="AK20" s="254"/>
      <c r="AL20" s="244"/>
      <c r="AM20" s="243"/>
      <c r="AN20" s="215">
        <v>2</v>
      </c>
      <c r="AO20" s="235">
        <v>0.60235294117647065</v>
      </c>
      <c r="AP20" s="218">
        <v>0.4517647058823529</v>
      </c>
    </row>
    <row r="21" spans="1:42" x14ac:dyDescent="0.15">
      <c r="A21" s="206"/>
      <c r="B21" s="188"/>
      <c r="C21" s="185">
        <v>25</v>
      </c>
      <c r="D21" s="23">
        <v>0.5</v>
      </c>
      <c r="E21" s="24">
        <f>6.34/C21*D21</f>
        <v>0.1268</v>
      </c>
      <c r="F21" s="25">
        <f>2.38/C21*D21</f>
        <v>4.7599999999999996E-2</v>
      </c>
      <c r="G21" s="211"/>
      <c r="H21" s="171"/>
      <c r="I21" s="166">
        <v>25</v>
      </c>
      <c r="J21" s="26">
        <v>0.5</v>
      </c>
      <c r="K21" s="27">
        <f>7.68/I21*J21</f>
        <v>0.15359999999999999</v>
      </c>
      <c r="L21" s="28">
        <f>5.76/I21*J21</f>
        <v>0.1152</v>
      </c>
      <c r="M21" s="203"/>
      <c r="N21" s="186"/>
      <c r="O21" s="184">
        <v>25</v>
      </c>
      <c r="P21" s="29">
        <v>0.5</v>
      </c>
      <c r="Q21" s="30">
        <f>6.72/O21*P21</f>
        <v>0.13439999999999999</v>
      </c>
      <c r="R21" s="31">
        <f>6.72/O21*P21</f>
        <v>0.13439999999999999</v>
      </c>
      <c r="S21" s="199"/>
      <c r="T21" s="186"/>
      <c r="U21" s="184">
        <v>25</v>
      </c>
      <c r="V21" s="29">
        <v>0.5</v>
      </c>
      <c r="W21" s="31">
        <f>4.1/U21*V21</f>
        <v>8.199999999999999E-2</v>
      </c>
      <c r="X21" s="30">
        <f>4.1/U21*V21</f>
        <v>8.199999999999999E-2</v>
      </c>
      <c r="Y21" s="193"/>
      <c r="Z21" s="186"/>
      <c r="AA21" s="184">
        <v>25</v>
      </c>
      <c r="AB21" s="29">
        <v>0.5</v>
      </c>
      <c r="AC21" s="30">
        <f>4.48/AA21*AB21</f>
        <v>8.9600000000000013E-2</v>
      </c>
      <c r="AD21" s="30">
        <f>2.8/AA21*AB21</f>
        <v>5.5999999999999994E-2</v>
      </c>
      <c r="AE21" s="199"/>
      <c r="AF21" s="186"/>
      <c r="AG21" s="184">
        <v>25</v>
      </c>
      <c r="AH21" s="29">
        <v>0.5</v>
      </c>
      <c r="AI21" s="30">
        <f>1.76/AG21*AH21</f>
        <v>3.5200000000000002E-2</v>
      </c>
      <c r="AJ21" s="32">
        <f>1.1/AG21*AH21</f>
        <v>2.2000000000000002E-2</v>
      </c>
      <c r="AK21" s="254"/>
      <c r="AL21" s="244"/>
      <c r="AM21" s="252">
        <v>25</v>
      </c>
      <c r="AN21" s="223">
        <v>0.5</v>
      </c>
      <c r="AO21" s="236">
        <v>0.1024</v>
      </c>
      <c r="AP21" s="237">
        <v>7.6799999999999993E-2</v>
      </c>
    </row>
    <row r="22" spans="1:42" x14ac:dyDescent="0.15">
      <c r="A22" s="206"/>
      <c r="B22" s="188"/>
      <c r="C22" s="185"/>
      <c r="D22" s="19">
        <v>1</v>
      </c>
      <c r="E22" s="20">
        <f>6.34/C21*D22</f>
        <v>0.25359999999999999</v>
      </c>
      <c r="F22" s="21">
        <f>2.38/C21*D22</f>
        <v>9.5199999999999993E-2</v>
      </c>
      <c r="G22" s="211"/>
      <c r="H22" s="171"/>
      <c r="I22" s="166"/>
      <c r="J22" s="19">
        <v>1</v>
      </c>
      <c r="K22" s="20">
        <f>7.68/I21*J22</f>
        <v>0.30719999999999997</v>
      </c>
      <c r="L22" s="22">
        <f>5.76/I21*J22</f>
        <v>0.23039999999999999</v>
      </c>
      <c r="M22" s="203"/>
      <c r="N22" s="186"/>
      <c r="O22" s="184"/>
      <c r="P22" s="19">
        <v>1</v>
      </c>
      <c r="Q22" s="22">
        <f>6.72/O21*P22</f>
        <v>0.26879999999999998</v>
      </c>
      <c r="R22" s="20">
        <f>6.72/O21*P22</f>
        <v>0.26879999999999998</v>
      </c>
      <c r="S22" s="199"/>
      <c r="T22" s="186"/>
      <c r="U22" s="184"/>
      <c r="V22" s="19">
        <v>1</v>
      </c>
      <c r="W22" s="20">
        <f>4.1/U21*V22</f>
        <v>0.16399999999999998</v>
      </c>
      <c r="X22" s="22">
        <f>4.1/U21*V22</f>
        <v>0.16399999999999998</v>
      </c>
      <c r="Y22" s="193"/>
      <c r="Z22" s="186"/>
      <c r="AA22" s="184"/>
      <c r="AB22" s="19">
        <v>1</v>
      </c>
      <c r="AC22" s="22">
        <f>4.48/AA21*AB22</f>
        <v>0.17920000000000003</v>
      </c>
      <c r="AD22" s="22">
        <f>2.8/AA21*AB22</f>
        <v>0.11199999999999999</v>
      </c>
      <c r="AE22" s="199"/>
      <c r="AF22" s="186"/>
      <c r="AG22" s="184"/>
      <c r="AH22" s="19">
        <v>1</v>
      </c>
      <c r="AI22" s="22">
        <f>1.76/AG21*AH22</f>
        <v>7.0400000000000004E-2</v>
      </c>
      <c r="AJ22" s="21">
        <f>1.1/AG21*AH22</f>
        <v>4.4000000000000004E-2</v>
      </c>
      <c r="AK22" s="254"/>
      <c r="AL22" s="244"/>
      <c r="AM22" s="252"/>
      <c r="AN22" s="215">
        <v>1</v>
      </c>
      <c r="AO22" s="235">
        <v>0.20480000000000001</v>
      </c>
      <c r="AP22" s="218">
        <v>0.15359999999999999</v>
      </c>
    </row>
    <row r="23" spans="1:42" x14ac:dyDescent="0.15">
      <c r="A23" s="206"/>
      <c r="B23" s="188"/>
      <c r="C23" s="185"/>
      <c r="D23" s="23">
        <v>2</v>
      </c>
      <c r="E23" s="24">
        <f>6.34/C21*D23</f>
        <v>0.50719999999999998</v>
      </c>
      <c r="F23" s="25">
        <f>2.38/C21*D23</f>
        <v>0.19039999999999999</v>
      </c>
      <c r="G23" s="211"/>
      <c r="H23" s="171"/>
      <c r="I23" s="166"/>
      <c r="J23" s="26">
        <v>2</v>
      </c>
      <c r="K23" s="27">
        <f>7.68/I21*J23</f>
        <v>0.61439999999999995</v>
      </c>
      <c r="L23" s="28">
        <f>5.76/I21*J23</f>
        <v>0.46079999999999999</v>
      </c>
      <c r="M23" s="203"/>
      <c r="N23" s="186"/>
      <c r="O23" s="184"/>
      <c r="P23" s="29">
        <v>2</v>
      </c>
      <c r="Q23" s="30">
        <f>6.72/O21*P23</f>
        <v>0.53759999999999997</v>
      </c>
      <c r="R23" s="31">
        <f>6.72/O21*P23</f>
        <v>0.53759999999999997</v>
      </c>
      <c r="S23" s="199"/>
      <c r="T23" s="186"/>
      <c r="U23" s="184"/>
      <c r="V23" s="29">
        <v>2</v>
      </c>
      <c r="W23" s="31">
        <f>4.1/U21*V23</f>
        <v>0.32799999999999996</v>
      </c>
      <c r="X23" s="30">
        <f>4.1/U21*V23</f>
        <v>0.32799999999999996</v>
      </c>
      <c r="Y23" s="193"/>
      <c r="Z23" s="186"/>
      <c r="AA23" s="184"/>
      <c r="AB23" s="29">
        <v>2</v>
      </c>
      <c r="AC23" s="30">
        <f>4.48/AA21*AB23</f>
        <v>0.35840000000000005</v>
      </c>
      <c r="AD23" s="30">
        <f>2.8/AA21*AB23</f>
        <v>0.22399999999999998</v>
      </c>
      <c r="AE23" s="199"/>
      <c r="AF23" s="186"/>
      <c r="AG23" s="184"/>
      <c r="AH23" s="29">
        <v>2</v>
      </c>
      <c r="AI23" s="30">
        <f>1.76/AG21*AH23</f>
        <v>0.14080000000000001</v>
      </c>
      <c r="AJ23" s="32">
        <f>1.1/AG21*AH23</f>
        <v>8.8000000000000009E-2</v>
      </c>
      <c r="AK23" s="254"/>
      <c r="AL23" s="244"/>
      <c r="AM23" s="252"/>
      <c r="AN23" s="223">
        <v>2</v>
      </c>
      <c r="AO23" s="236">
        <v>0.40960000000000002</v>
      </c>
      <c r="AP23" s="237">
        <v>0.30719999999999997</v>
      </c>
    </row>
    <row r="24" spans="1:42" x14ac:dyDescent="0.15">
      <c r="A24" s="206"/>
      <c r="B24" s="188"/>
      <c r="C24" s="185">
        <v>50</v>
      </c>
      <c r="D24" s="19">
        <v>1</v>
      </c>
      <c r="E24" s="20">
        <f>6.34/C24*D24</f>
        <v>0.1268</v>
      </c>
      <c r="F24" s="21">
        <f>2.38/C24*D24</f>
        <v>4.7599999999999996E-2</v>
      </c>
      <c r="G24" s="211"/>
      <c r="H24" s="171"/>
      <c r="I24" s="166">
        <v>50</v>
      </c>
      <c r="J24" s="19">
        <v>1</v>
      </c>
      <c r="K24" s="20">
        <f>7.68/I24*J24</f>
        <v>0.15359999999999999</v>
      </c>
      <c r="L24" s="22">
        <f>5.76/I24*J24</f>
        <v>0.1152</v>
      </c>
      <c r="M24" s="203"/>
      <c r="N24" s="186"/>
      <c r="O24" s="184">
        <v>50</v>
      </c>
      <c r="P24" s="19">
        <v>1</v>
      </c>
      <c r="Q24" s="22">
        <f>6.72/O24*P24</f>
        <v>0.13439999999999999</v>
      </c>
      <c r="R24" s="20">
        <f>6.72/O24*P24</f>
        <v>0.13439999999999999</v>
      </c>
      <c r="S24" s="199"/>
      <c r="T24" s="186"/>
      <c r="U24" s="184">
        <v>50</v>
      </c>
      <c r="V24" s="19">
        <v>1</v>
      </c>
      <c r="W24" s="20">
        <f>4.1/U24*V24</f>
        <v>8.199999999999999E-2</v>
      </c>
      <c r="X24" s="22">
        <f>4.1/U24*V24</f>
        <v>8.199999999999999E-2</v>
      </c>
      <c r="Y24" s="193"/>
      <c r="Z24" s="186"/>
      <c r="AA24" s="184">
        <v>50</v>
      </c>
      <c r="AB24" s="19">
        <v>1</v>
      </c>
      <c r="AC24" s="22">
        <f>4.48/AA24*AB24</f>
        <v>8.9600000000000013E-2</v>
      </c>
      <c r="AD24" s="22">
        <f>2.8/AA24*AB24</f>
        <v>5.5999999999999994E-2</v>
      </c>
      <c r="AE24" s="199"/>
      <c r="AF24" s="186"/>
      <c r="AG24" s="184">
        <v>50</v>
      </c>
      <c r="AH24" s="19">
        <v>1</v>
      </c>
      <c r="AI24" s="22">
        <f>1.76/AG24*AH24</f>
        <v>3.5200000000000002E-2</v>
      </c>
      <c r="AJ24" s="21">
        <f>1.1/AG24*AH24</f>
        <v>2.2000000000000002E-2</v>
      </c>
      <c r="AK24" s="254"/>
      <c r="AL24" s="244"/>
      <c r="AM24" s="252">
        <v>50</v>
      </c>
      <c r="AN24" s="215">
        <v>1</v>
      </c>
      <c r="AO24" s="235">
        <v>0.1024</v>
      </c>
      <c r="AP24" s="218">
        <v>7.6799999999999993E-2</v>
      </c>
    </row>
    <row r="25" spans="1:42" x14ac:dyDescent="0.15">
      <c r="A25" s="206"/>
      <c r="B25" s="188"/>
      <c r="C25" s="185"/>
      <c r="D25" s="23">
        <v>2</v>
      </c>
      <c r="E25" s="24">
        <f>6.34/C24*D25</f>
        <v>0.25359999999999999</v>
      </c>
      <c r="F25" s="25">
        <f>2.38/C24*D25</f>
        <v>9.5199999999999993E-2</v>
      </c>
      <c r="G25" s="211"/>
      <c r="H25" s="171"/>
      <c r="I25" s="166"/>
      <c r="J25" s="26">
        <v>2</v>
      </c>
      <c r="K25" s="27">
        <f>7.68/I24*J25</f>
        <v>0.30719999999999997</v>
      </c>
      <c r="L25" s="28">
        <f>5.76/I24*J25</f>
        <v>0.23039999999999999</v>
      </c>
      <c r="M25" s="203"/>
      <c r="N25" s="186"/>
      <c r="O25" s="184"/>
      <c r="P25" s="29">
        <v>2</v>
      </c>
      <c r="Q25" s="30">
        <f>6.72/O24*P25</f>
        <v>0.26879999999999998</v>
      </c>
      <c r="R25" s="31">
        <f>6.72/O24*P25</f>
        <v>0.26879999999999998</v>
      </c>
      <c r="S25" s="199"/>
      <c r="T25" s="186"/>
      <c r="U25" s="184"/>
      <c r="V25" s="29">
        <v>2</v>
      </c>
      <c r="W25" s="31">
        <f>4.1/U24*V25</f>
        <v>0.16399999999999998</v>
      </c>
      <c r="X25" s="30">
        <f>4.1/U24*V25</f>
        <v>0.16399999999999998</v>
      </c>
      <c r="Y25" s="193"/>
      <c r="Z25" s="186"/>
      <c r="AA25" s="184"/>
      <c r="AB25" s="29">
        <v>2</v>
      </c>
      <c r="AC25" s="30">
        <f>4.48/AA24*AB25</f>
        <v>0.17920000000000003</v>
      </c>
      <c r="AD25" s="30">
        <f>2.8/AA24*AB25</f>
        <v>0.11199999999999999</v>
      </c>
      <c r="AE25" s="199"/>
      <c r="AF25" s="186"/>
      <c r="AG25" s="184"/>
      <c r="AH25" s="29">
        <v>2</v>
      </c>
      <c r="AI25" s="30">
        <f>1.76/AG24*AH25</f>
        <v>7.0400000000000004E-2</v>
      </c>
      <c r="AJ25" s="32">
        <f>1.1/AG24*AH25</f>
        <v>4.4000000000000004E-2</v>
      </c>
      <c r="AK25" s="254"/>
      <c r="AL25" s="244"/>
      <c r="AM25" s="252"/>
      <c r="AN25" s="223">
        <v>2</v>
      </c>
      <c r="AO25" s="236">
        <v>0.20480000000000001</v>
      </c>
      <c r="AP25" s="237">
        <v>0.15359999999999999</v>
      </c>
    </row>
    <row r="26" spans="1:42" x14ac:dyDescent="0.15">
      <c r="A26" s="206"/>
      <c r="B26" s="188"/>
      <c r="C26" s="185"/>
      <c r="D26" s="19">
        <v>3</v>
      </c>
      <c r="E26" s="20">
        <f>6.34/C24*D26</f>
        <v>0.38039999999999996</v>
      </c>
      <c r="F26" s="21">
        <f>2.38/C24*D26</f>
        <v>0.14279999999999998</v>
      </c>
      <c r="G26" s="211"/>
      <c r="H26" s="171"/>
      <c r="I26" s="166"/>
      <c r="J26" s="19">
        <v>3</v>
      </c>
      <c r="K26" s="20">
        <f>7.68/I24*J26</f>
        <v>0.46079999999999999</v>
      </c>
      <c r="L26" s="22">
        <f>5.76/I24*J26</f>
        <v>0.34560000000000002</v>
      </c>
      <c r="M26" s="203"/>
      <c r="N26" s="186"/>
      <c r="O26" s="184"/>
      <c r="P26" s="19">
        <v>3</v>
      </c>
      <c r="Q26" s="22">
        <f>6.72/O24*P26</f>
        <v>0.4032</v>
      </c>
      <c r="R26" s="20">
        <f>6.72/O24*P26</f>
        <v>0.4032</v>
      </c>
      <c r="S26" s="199"/>
      <c r="T26" s="186"/>
      <c r="U26" s="184"/>
      <c r="V26" s="19">
        <v>3</v>
      </c>
      <c r="W26" s="20">
        <f>4.1/U24*V26</f>
        <v>0.24599999999999997</v>
      </c>
      <c r="X26" s="22">
        <f>4.1/U24*V26</f>
        <v>0.24599999999999997</v>
      </c>
      <c r="Y26" s="193"/>
      <c r="Z26" s="186"/>
      <c r="AA26" s="184"/>
      <c r="AB26" s="19">
        <v>3</v>
      </c>
      <c r="AC26" s="22">
        <f>4.48/AA24*AB26</f>
        <v>0.26880000000000004</v>
      </c>
      <c r="AD26" s="22">
        <f>2.8/AA24*AB26</f>
        <v>0.16799999999999998</v>
      </c>
      <c r="AE26" s="199"/>
      <c r="AF26" s="186"/>
      <c r="AG26" s="184"/>
      <c r="AH26" s="19">
        <v>3</v>
      </c>
      <c r="AI26" s="22">
        <f>1.76/AG24*AH26</f>
        <v>0.1056</v>
      </c>
      <c r="AJ26" s="21">
        <f>1.1/AG24*AH26</f>
        <v>6.6000000000000003E-2</v>
      </c>
      <c r="AK26" s="254"/>
      <c r="AL26" s="244"/>
      <c r="AM26" s="252"/>
      <c r="AN26" s="215">
        <v>3</v>
      </c>
      <c r="AO26" s="235">
        <v>0.30720000000000003</v>
      </c>
      <c r="AP26" s="218">
        <v>0.23039999999999999</v>
      </c>
    </row>
    <row r="27" spans="1:42" x14ac:dyDescent="0.15">
      <c r="A27" s="206"/>
      <c r="B27" s="179" t="s">
        <v>22</v>
      </c>
      <c r="C27" s="175">
        <v>6</v>
      </c>
      <c r="D27" s="33">
        <v>0.5</v>
      </c>
      <c r="E27" s="34">
        <f>4.36/C27*D27</f>
        <v>0.36333333333333334</v>
      </c>
      <c r="F27" s="35">
        <f>3.27/C27*D27</f>
        <v>0.27250000000000002</v>
      </c>
      <c r="G27" s="211"/>
      <c r="H27" s="180" t="s">
        <v>23</v>
      </c>
      <c r="I27" s="173">
        <v>6</v>
      </c>
      <c r="J27" s="36">
        <v>0.5</v>
      </c>
      <c r="K27" s="37">
        <f>15.36/I27*J27</f>
        <v>1.28</v>
      </c>
      <c r="L27" s="38">
        <f>12.29/I27*J27</f>
        <v>1.0241666666666667</v>
      </c>
      <c r="M27" s="203"/>
      <c r="N27" s="177" t="s">
        <v>24</v>
      </c>
      <c r="O27" s="174">
        <v>6</v>
      </c>
      <c r="P27" s="39">
        <v>0.5</v>
      </c>
      <c r="Q27" s="40">
        <f>8.74/O27*P27</f>
        <v>0.72833333333333339</v>
      </c>
      <c r="R27" s="41">
        <f>6.72/O27*P27</f>
        <v>0.55999999999999994</v>
      </c>
      <c r="S27" s="199"/>
      <c r="T27" s="177" t="s">
        <v>18</v>
      </c>
      <c r="U27" s="174">
        <v>6</v>
      </c>
      <c r="V27" s="39">
        <v>0.5</v>
      </c>
      <c r="W27" s="41">
        <f>5.12/U27*V27</f>
        <v>0.42666666666666669</v>
      </c>
      <c r="X27" s="40">
        <f>3.84/U27*V27</f>
        <v>0.32</v>
      </c>
      <c r="Y27" s="193"/>
      <c r="Z27" s="177" t="s">
        <v>25</v>
      </c>
      <c r="AA27" s="174">
        <v>6</v>
      </c>
      <c r="AB27" s="39">
        <v>0.5</v>
      </c>
      <c r="AC27" s="40">
        <f>4.48/AA27*AB27</f>
        <v>0.37333333333333335</v>
      </c>
      <c r="AD27" s="40">
        <f>3.36/AA27*AB27</f>
        <v>0.27999999999999997</v>
      </c>
      <c r="AE27" s="199"/>
      <c r="AF27" s="177" t="s">
        <v>25</v>
      </c>
      <c r="AG27" s="174">
        <v>6</v>
      </c>
      <c r="AH27" s="39">
        <v>0.5</v>
      </c>
      <c r="AI27" s="40">
        <f>1.76/AG27*AH27</f>
        <v>0.14666666666666667</v>
      </c>
      <c r="AJ27" s="42">
        <f>1.32/AG27*AH27</f>
        <v>0.11</v>
      </c>
      <c r="AK27" s="254"/>
      <c r="AL27" s="256" t="s">
        <v>44</v>
      </c>
      <c r="AM27" s="246">
        <v>6</v>
      </c>
      <c r="AN27" s="224">
        <v>0.5</v>
      </c>
      <c r="AO27" s="238">
        <v>0.53333333333333333</v>
      </c>
      <c r="AP27" s="225">
        <v>0.39999999999999997</v>
      </c>
    </row>
    <row r="28" spans="1:42" x14ac:dyDescent="0.15">
      <c r="A28" s="206"/>
      <c r="B28" s="179"/>
      <c r="C28" s="175"/>
      <c r="D28" s="19">
        <v>1</v>
      </c>
      <c r="E28" s="20">
        <f>4.36/C27*D28</f>
        <v>0.72666666666666668</v>
      </c>
      <c r="F28" s="21">
        <f>3.27/C27*D28</f>
        <v>0.54500000000000004</v>
      </c>
      <c r="G28" s="211"/>
      <c r="H28" s="180"/>
      <c r="I28" s="173"/>
      <c r="J28" s="19">
        <v>1</v>
      </c>
      <c r="K28" s="20">
        <f>15.36/I27*J28</f>
        <v>2.56</v>
      </c>
      <c r="L28" s="22">
        <f>12.29/I27*J28</f>
        <v>2.0483333333333333</v>
      </c>
      <c r="M28" s="203"/>
      <c r="N28" s="177"/>
      <c r="O28" s="174"/>
      <c r="P28" s="19">
        <v>1</v>
      </c>
      <c r="Q28" s="22">
        <f>8.74/O27*P28</f>
        <v>1.4566666666666668</v>
      </c>
      <c r="R28" s="20">
        <f>6.72/O27*P28</f>
        <v>1.1199999999999999</v>
      </c>
      <c r="S28" s="199"/>
      <c r="T28" s="177"/>
      <c r="U28" s="174"/>
      <c r="V28" s="19">
        <v>1</v>
      </c>
      <c r="W28" s="20">
        <f>5.12/U27*V28</f>
        <v>0.85333333333333339</v>
      </c>
      <c r="X28" s="22">
        <f>3.84/U27*V28</f>
        <v>0.64</v>
      </c>
      <c r="Y28" s="193"/>
      <c r="Z28" s="177"/>
      <c r="AA28" s="174"/>
      <c r="AB28" s="19">
        <v>1</v>
      </c>
      <c r="AC28" s="22">
        <f>4.48/AA27*AB28</f>
        <v>0.7466666666666667</v>
      </c>
      <c r="AD28" s="22">
        <f>3.36/AA27*AB28</f>
        <v>0.55999999999999994</v>
      </c>
      <c r="AE28" s="199"/>
      <c r="AF28" s="177"/>
      <c r="AG28" s="174"/>
      <c r="AH28" s="19">
        <v>1</v>
      </c>
      <c r="AI28" s="22">
        <f>1.76/AG27*AH28</f>
        <v>0.29333333333333333</v>
      </c>
      <c r="AJ28" s="21">
        <f>1.32/AG27*AH28</f>
        <v>0.22</v>
      </c>
      <c r="AK28" s="254"/>
      <c r="AL28" s="256"/>
      <c r="AM28" s="246"/>
      <c r="AN28" s="215">
        <v>1</v>
      </c>
      <c r="AO28" s="235">
        <v>1.0666666666666667</v>
      </c>
      <c r="AP28" s="218">
        <v>0.79999999999999993</v>
      </c>
    </row>
    <row r="29" spans="1:42" x14ac:dyDescent="0.15">
      <c r="A29" s="206"/>
      <c r="B29" s="179"/>
      <c r="C29" s="175"/>
      <c r="D29" s="33">
        <v>2</v>
      </c>
      <c r="E29" s="34">
        <f>4.36/C27*D29</f>
        <v>1.4533333333333334</v>
      </c>
      <c r="F29" s="35">
        <f>3.27/C27*D29</f>
        <v>1.0900000000000001</v>
      </c>
      <c r="G29" s="211"/>
      <c r="H29" s="180"/>
      <c r="I29" s="173"/>
      <c r="J29" s="36">
        <v>2</v>
      </c>
      <c r="K29" s="37">
        <f>15.36/I27*J29</f>
        <v>5.12</v>
      </c>
      <c r="L29" s="38">
        <f>12.29/I27*J29</f>
        <v>4.0966666666666667</v>
      </c>
      <c r="M29" s="203"/>
      <c r="N29" s="177"/>
      <c r="O29" s="174"/>
      <c r="P29" s="39">
        <v>2</v>
      </c>
      <c r="Q29" s="40">
        <f>8.74/O27*P29</f>
        <v>2.9133333333333336</v>
      </c>
      <c r="R29" s="41">
        <f>6.72/O27*P29</f>
        <v>2.2399999999999998</v>
      </c>
      <c r="S29" s="199"/>
      <c r="T29" s="177"/>
      <c r="U29" s="174"/>
      <c r="V29" s="39">
        <v>2</v>
      </c>
      <c r="W29" s="41">
        <f>5.12/U27*V29</f>
        <v>1.7066666666666668</v>
      </c>
      <c r="X29" s="40">
        <f>3.84/U27*V29</f>
        <v>1.28</v>
      </c>
      <c r="Y29" s="193"/>
      <c r="Z29" s="177"/>
      <c r="AA29" s="174"/>
      <c r="AB29" s="39">
        <v>2</v>
      </c>
      <c r="AC29" s="40">
        <f>4.48/AA27*AB29</f>
        <v>1.4933333333333334</v>
      </c>
      <c r="AD29" s="40">
        <f>3.36/AA27*AB29</f>
        <v>1.1199999999999999</v>
      </c>
      <c r="AE29" s="199"/>
      <c r="AF29" s="177"/>
      <c r="AG29" s="174"/>
      <c r="AH29" s="39">
        <v>2</v>
      </c>
      <c r="AI29" s="40">
        <f>1.76/AG27*AH29</f>
        <v>0.58666666666666667</v>
      </c>
      <c r="AJ29" s="42">
        <f>1.32/AG27*AH29</f>
        <v>0.44</v>
      </c>
      <c r="AK29" s="254"/>
      <c r="AL29" s="256"/>
      <c r="AM29" s="246"/>
      <c r="AN29" s="224">
        <v>2</v>
      </c>
      <c r="AO29" s="238">
        <v>2.1333333333333333</v>
      </c>
      <c r="AP29" s="225">
        <v>1.5999999999999999</v>
      </c>
    </row>
    <row r="30" spans="1:42" x14ac:dyDescent="0.15">
      <c r="A30" s="206"/>
      <c r="B30" s="179"/>
      <c r="C30" s="182">
        <v>17</v>
      </c>
      <c r="D30" s="19">
        <v>0.5</v>
      </c>
      <c r="E30" s="20">
        <f>4.36/C30*D30</f>
        <v>0.12823529411764706</v>
      </c>
      <c r="F30" s="21">
        <f>3.27/C30*D30</f>
        <v>9.6176470588235294E-2</v>
      </c>
      <c r="G30" s="211"/>
      <c r="H30" s="180"/>
      <c r="I30" s="183">
        <v>17</v>
      </c>
      <c r="J30" s="19">
        <v>0.5</v>
      </c>
      <c r="K30" s="20">
        <f>15.36/I30*J30</f>
        <v>0.4517647058823529</v>
      </c>
      <c r="L30" s="22">
        <f>12.29/I30*J30</f>
        <v>0.3614705882352941</v>
      </c>
      <c r="M30" s="203"/>
      <c r="N30" s="177"/>
      <c r="O30" s="178">
        <v>17</v>
      </c>
      <c r="P30" s="19">
        <v>0.5</v>
      </c>
      <c r="Q30" s="22">
        <f>8.74/O30*P30</f>
        <v>0.25705882352941178</v>
      </c>
      <c r="R30" s="20">
        <f>6.72/O30*P30</f>
        <v>0.1976470588235294</v>
      </c>
      <c r="S30" s="199"/>
      <c r="T30" s="177"/>
      <c r="U30" s="178">
        <v>17</v>
      </c>
      <c r="V30" s="19">
        <v>0.5</v>
      </c>
      <c r="W30" s="20">
        <f>5.12/U30*V30</f>
        <v>0.15058823529411766</v>
      </c>
      <c r="X30" s="22">
        <f>3.84/U30*V30</f>
        <v>0.11294117647058823</v>
      </c>
      <c r="Y30" s="193"/>
      <c r="Z30" s="177"/>
      <c r="AA30" s="178">
        <v>17</v>
      </c>
      <c r="AB30" s="19">
        <v>0.5</v>
      </c>
      <c r="AC30" s="22">
        <f>4.48/AA30*AB30</f>
        <v>0.13176470588235295</v>
      </c>
      <c r="AD30" s="22">
        <f>3.36/AA30*AB30</f>
        <v>9.8823529411764699E-2</v>
      </c>
      <c r="AE30" s="199"/>
      <c r="AF30" s="177"/>
      <c r="AG30" s="178">
        <v>17</v>
      </c>
      <c r="AH30" s="19">
        <v>0.5</v>
      </c>
      <c r="AI30" s="22">
        <f>1.76/AG30*AH30</f>
        <v>5.1764705882352942E-2</v>
      </c>
      <c r="AJ30" s="21">
        <f>1.32/AG30*AH30</f>
        <v>3.8823529411764708E-2</v>
      </c>
      <c r="AK30" s="254"/>
      <c r="AL30" s="256"/>
      <c r="AM30" s="245">
        <v>17</v>
      </c>
      <c r="AN30" s="215">
        <v>0.5</v>
      </c>
      <c r="AO30" s="235">
        <v>0.18823529411764706</v>
      </c>
      <c r="AP30" s="218">
        <v>0.14117647058823529</v>
      </c>
    </row>
    <row r="31" spans="1:42" x14ac:dyDescent="0.15">
      <c r="A31" s="206"/>
      <c r="B31" s="179"/>
      <c r="C31" s="182"/>
      <c r="D31" s="33">
        <v>1</v>
      </c>
      <c r="E31" s="34">
        <f>4.36/C30*D31</f>
        <v>0.25647058823529412</v>
      </c>
      <c r="F31" s="35">
        <f>3.27/C30*D31</f>
        <v>0.19235294117647059</v>
      </c>
      <c r="G31" s="211"/>
      <c r="H31" s="180"/>
      <c r="I31" s="183"/>
      <c r="J31" s="36">
        <v>1</v>
      </c>
      <c r="K31" s="37">
        <f>15.36/I30*J31</f>
        <v>0.9035294117647058</v>
      </c>
      <c r="L31" s="38">
        <f>12.29/I30*J31</f>
        <v>0.7229411764705882</v>
      </c>
      <c r="M31" s="203"/>
      <c r="N31" s="177"/>
      <c r="O31" s="178"/>
      <c r="P31" s="39">
        <v>1</v>
      </c>
      <c r="Q31" s="40">
        <f>8.74/O30*P31</f>
        <v>0.51411764705882357</v>
      </c>
      <c r="R31" s="41">
        <f>6.72/O30*P31</f>
        <v>0.3952941176470588</v>
      </c>
      <c r="S31" s="199"/>
      <c r="T31" s="177"/>
      <c r="U31" s="178"/>
      <c r="V31" s="39">
        <v>1</v>
      </c>
      <c r="W31" s="41">
        <f>5.12/U30*V31</f>
        <v>0.30117647058823532</v>
      </c>
      <c r="X31" s="40">
        <f>3.84/U30*V31</f>
        <v>0.22588235294117645</v>
      </c>
      <c r="Y31" s="193"/>
      <c r="Z31" s="177"/>
      <c r="AA31" s="178"/>
      <c r="AB31" s="39">
        <v>1</v>
      </c>
      <c r="AC31" s="40">
        <f>4.48/AA30*AB31</f>
        <v>0.2635294117647059</v>
      </c>
      <c r="AD31" s="40">
        <f>3.36/AA30*AB31</f>
        <v>0.1976470588235294</v>
      </c>
      <c r="AE31" s="199"/>
      <c r="AF31" s="177"/>
      <c r="AG31" s="178"/>
      <c r="AH31" s="39">
        <v>1</v>
      </c>
      <c r="AI31" s="40">
        <f>1.76/AG30*AH31</f>
        <v>0.10352941176470588</v>
      </c>
      <c r="AJ31" s="42">
        <f>1.32/AG30*AH31</f>
        <v>7.7647058823529416E-2</v>
      </c>
      <c r="AK31" s="254"/>
      <c r="AL31" s="256"/>
      <c r="AM31" s="245"/>
      <c r="AN31" s="224">
        <v>1</v>
      </c>
      <c r="AO31" s="238">
        <v>0.37647058823529411</v>
      </c>
      <c r="AP31" s="225">
        <v>0.28235294117647058</v>
      </c>
    </row>
    <row r="32" spans="1:42" x14ac:dyDescent="0.15">
      <c r="A32" s="206"/>
      <c r="B32" s="179"/>
      <c r="C32" s="182"/>
      <c r="D32" s="19">
        <v>2</v>
      </c>
      <c r="E32" s="20">
        <f>4.36/C30*D32</f>
        <v>0.51294117647058823</v>
      </c>
      <c r="F32" s="21">
        <f>3.27/C30*D32</f>
        <v>0.38470588235294118</v>
      </c>
      <c r="G32" s="211"/>
      <c r="H32" s="180"/>
      <c r="I32" s="183"/>
      <c r="J32" s="19">
        <v>2</v>
      </c>
      <c r="K32" s="20">
        <f>15.36/I30*J32</f>
        <v>1.8070588235294116</v>
      </c>
      <c r="L32" s="22">
        <f>12.29/I30*J32</f>
        <v>1.4458823529411764</v>
      </c>
      <c r="M32" s="203"/>
      <c r="N32" s="177"/>
      <c r="O32" s="178"/>
      <c r="P32" s="19">
        <v>2</v>
      </c>
      <c r="Q32" s="22">
        <f>8.74/O30*P32</f>
        <v>1.0282352941176471</v>
      </c>
      <c r="R32" s="20">
        <f>6.72/O30*P32</f>
        <v>0.79058823529411759</v>
      </c>
      <c r="S32" s="199"/>
      <c r="T32" s="177"/>
      <c r="U32" s="178"/>
      <c r="V32" s="19">
        <v>2</v>
      </c>
      <c r="W32" s="20">
        <f>5.12/U30*V32</f>
        <v>0.60235294117647065</v>
      </c>
      <c r="X32" s="22">
        <f>3.84/U30*V32</f>
        <v>0.4517647058823529</v>
      </c>
      <c r="Y32" s="193"/>
      <c r="Z32" s="177"/>
      <c r="AA32" s="178"/>
      <c r="AB32" s="19">
        <v>2</v>
      </c>
      <c r="AC32" s="22">
        <f>4.48/AA30*AB32</f>
        <v>0.5270588235294118</v>
      </c>
      <c r="AD32" s="22">
        <f>3.36/AA30*AB32</f>
        <v>0.3952941176470588</v>
      </c>
      <c r="AE32" s="199"/>
      <c r="AF32" s="177"/>
      <c r="AG32" s="178"/>
      <c r="AH32" s="19">
        <v>2</v>
      </c>
      <c r="AI32" s="22">
        <f>1.76/AG30*AH32</f>
        <v>0.20705882352941177</v>
      </c>
      <c r="AJ32" s="21">
        <f>1.32/AG30*AH32</f>
        <v>0.15529411764705883</v>
      </c>
      <c r="AK32" s="254"/>
      <c r="AL32" s="256"/>
      <c r="AM32" s="245"/>
      <c r="AN32" s="215">
        <v>2</v>
      </c>
      <c r="AO32" s="235">
        <v>0.75294117647058822</v>
      </c>
      <c r="AP32" s="218">
        <v>0.56470588235294117</v>
      </c>
    </row>
    <row r="33" spans="1:42" x14ac:dyDescent="0.15">
      <c r="A33" s="206"/>
      <c r="B33" s="179"/>
      <c r="C33" s="175">
        <v>25</v>
      </c>
      <c r="D33" s="33">
        <v>0.5</v>
      </c>
      <c r="E33" s="34">
        <f>4.36/C33*D33</f>
        <v>8.72E-2</v>
      </c>
      <c r="F33" s="35">
        <f>3.27/C33*D33</f>
        <v>6.54E-2</v>
      </c>
      <c r="G33" s="211"/>
      <c r="H33" s="180"/>
      <c r="I33" s="173">
        <v>25</v>
      </c>
      <c r="J33" s="36">
        <v>0.5</v>
      </c>
      <c r="K33" s="37">
        <f>15.36/I33*J33</f>
        <v>0.30719999999999997</v>
      </c>
      <c r="L33" s="38">
        <f>12.29/I33*J33</f>
        <v>0.24579999999999999</v>
      </c>
      <c r="M33" s="203"/>
      <c r="N33" s="177"/>
      <c r="O33" s="174">
        <v>25</v>
      </c>
      <c r="P33" s="39">
        <v>0.5</v>
      </c>
      <c r="Q33" s="40">
        <f>8.74/O33*P33</f>
        <v>0.17480000000000001</v>
      </c>
      <c r="R33" s="41">
        <f>6.72/O33*P33</f>
        <v>0.13439999999999999</v>
      </c>
      <c r="S33" s="199"/>
      <c r="T33" s="177"/>
      <c r="U33" s="174">
        <v>25</v>
      </c>
      <c r="V33" s="39">
        <v>0.5</v>
      </c>
      <c r="W33" s="41">
        <f>5.12/U33*V33</f>
        <v>0.1024</v>
      </c>
      <c r="X33" s="40">
        <f>3.84/U33*V33</f>
        <v>7.6799999999999993E-2</v>
      </c>
      <c r="Y33" s="193"/>
      <c r="Z33" s="177"/>
      <c r="AA33" s="174">
        <v>25</v>
      </c>
      <c r="AB33" s="39">
        <v>0.5</v>
      </c>
      <c r="AC33" s="40">
        <f>4.48/AA33*AB33</f>
        <v>8.9600000000000013E-2</v>
      </c>
      <c r="AD33" s="40">
        <f>3.36/AA33*AB33</f>
        <v>6.7199999999999996E-2</v>
      </c>
      <c r="AE33" s="199"/>
      <c r="AF33" s="177"/>
      <c r="AG33" s="174">
        <v>25</v>
      </c>
      <c r="AH33" s="39">
        <v>0.5</v>
      </c>
      <c r="AI33" s="40">
        <f>1.76/AG33*AH33</f>
        <v>3.5200000000000002E-2</v>
      </c>
      <c r="AJ33" s="42">
        <f>1.32/AG33*AH33</f>
        <v>2.64E-2</v>
      </c>
      <c r="AK33" s="254"/>
      <c r="AL33" s="256"/>
      <c r="AM33" s="246">
        <v>25</v>
      </c>
      <c r="AN33" s="224">
        <v>0.5</v>
      </c>
      <c r="AO33" s="238">
        <v>0.128</v>
      </c>
      <c r="AP33" s="225">
        <v>9.6000000000000002E-2</v>
      </c>
    </row>
    <row r="34" spans="1:42" x14ac:dyDescent="0.15">
      <c r="A34" s="206"/>
      <c r="B34" s="179"/>
      <c r="C34" s="175"/>
      <c r="D34" s="19">
        <v>1</v>
      </c>
      <c r="E34" s="20">
        <f>4.36/C33*D34</f>
        <v>0.1744</v>
      </c>
      <c r="F34" s="21">
        <f>3.27/C33*D34</f>
        <v>0.1308</v>
      </c>
      <c r="G34" s="211"/>
      <c r="H34" s="180"/>
      <c r="I34" s="173"/>
      <c r="J34" s="19">
        <v>1</v>
      </c>
      <c r="K34" s="20">
        <f>15.36/I33*J34</f>
        <v>0.61439999999999995</v>
      </c>
      <c r="L34" s="22">
        <f>12.29/I33*J34</f>
        <v>0.49159999999999998</v>
      </c>
      <c r="M34" s="203"/>
      <c r="N34" s="177"/>
      <c r="O34" s="174"/>
      <c r="P34" s="19">
        <v>1</v>
      </c>
      <c r="Q34" s="22">
        <f>8.74/O33*P34</f>
        <v>0.34960000000000002</v>
      </c>
      <c r="R34" s="20">
        <f>6.72/O33*P34</f>
        <v>0.26879999999999998</v>
      </c>
      <c r="S34" s="199"/>
      <c r="T34" s="177"/>
      <c r="U34" s="174"/>
      <c r="V34" s="19">
        <v>1</v>
      </c>
      <c r="W34" s="20">
        <f>5.12/U33*V34</f>
        <v>0.20480000000000001</v>
      </c>
      <c r="X34" s="22">
        <f>3.84/U33*V34</f>
        <v>0.15359999999999999</v>
      </c>
      <c r="Y34" s="193"/>
      <c r="Z34" s="177"/>
      <c r="AA34" s="174"/>
      <c r="AB34" s="19">
        <v>1</v>
      </c>
      <c r="AC34" s="22">
        <f>4.48/AA33*AB34</f>
        <v>0.17920000000000003</v>
      </c>
      <c r="AD34" s="22">
        <f>3.36/AA33*AB34</f>
        <v>0.13439999999999999</v>
      </c>
      <c r="AE34" s="199"/>
      <c r="AF34" s="177"/>
      <c r="AG34" s="174"/>
      <c r="AH34" s="19">
        <v>1</v>
      </c>
      <c r="AI34" s="22">
        <f>1.76/AG33*AH34</f>
        <v>7.0400000000000004E-2</v>
      </c>
      <c r="AJ34" s="21">
        <f>1.32/AG33*AH34</f>
        <v>5.28E-2</v>
      </c>
      <c r="AK34" s="254"/>
      <c r="AL34" s="256"/>
      <c r="AM34" s="246"/>
      <c r="AN34" s="215">
        <v>1</v>
      </c>
      <c r="AO34" s="235">
        <v>0.25600000000000001</v>
      </c>
      <c r="AP34" s="218">
        <v>0.192</v>
      </c>
    </row>
    <row r="35" spans="1:42" x14ac:dyDescent="0.15">
      <c r="A35" s="206"/>
      <c r="B35" s="179"/>
      <c r="C35" s="175"/>
      <c r="D35" s="33">
        <v>2</v>
      </c>
      <c r="E35" s="34">
        <f>4.36/C33*D35</f>
        <v>0.3488</v>
      </c>
      <c r="F35" s="35">
        <f>3.27/C33*D35</f>
        <v>0.2616</v>
      </c>
      <c r="G35" s="211"/>
      <c r="H35" s="180"/>
      <c r="I35" s="173"/>
      <c r="J35" s="36">
        <v>2</v>
      </c>
      <c r="K35" s="37">
        <f>15.36/I33*J35</f>
        <v>1.2287999999999999</v>
      </c>
      <c r="L35" s="38">
        <f>12.29/I33*J35</f>
        <v>0.98319999999999996</v>
      </c>
      <c r="M35" s="203"/>
      <c r="N35" s="177"/>
      <c r="O35" s="174"/>
      <c r="P35" s="39">
        <v>2</v>
      </c>
      <c r="Q35" s="40">
        <f>8.74/O33*P35</f>
        <v>0.69920000000000004</v>
      </c>
      <c r="R35" s="41">
        <f>6.72/O33*P35</f>
        <v>0.53759999999999997</v>
      </c>
      <c r="S35" s="199"/>
      <c r="T35" s="177"/>
      <c r="U35" s="174"/>
      <c r="V35" s="39">
        <v>2</v>
      </c>
      <c r="W35" s="41">
        <f>5.12/U33*V35</f>
        <v>0.40960000000000002</v>
      </c>
      <c r="X35" s="40">
        <f>3.84/U33*V35</f>
        <v>0.30719999999999997</v>
      </c>
      <c r="Y35" s="193"/>
      <c r="Z35" s="177"/>
      <c r="AA35" s="174"/>
      <c r="AB35" s="39">
        <v>2</v>
      </c>
      <c r="AC35" s="40">
        <f>4.48/AA33*AB35</f>
        <v>0.35840000000000005</v>
      </c>
      <c r="AD35" s="40">
        <f>3.36/AA33*AB35</f>
        <v>0.26879999999999998</v>
      </c>
      <c r="AE35" s="199"/>
      <c r="AF35" s="177"/>
      <c r="AG35" s="174"/>
      <c r="AH35" s="39">
        <v>2</v>
      </c>
      <c r="AI35" s="40">
        <f>1.76/AG33*AH35</f>
        <v>0.14080000000000001</v>
      </c>
      <c r="AJ35" s="42">
        <f>1.32/AG33*AH35</f>
        <v>0.1056</v>
      </c>
      <c r="AK35" s="254"/>
      <c r="AL35" s="256"/>
      <c r="AM35" s="246"/>
      <c r="AN35" s="224">
        <v>2</v>
      </c>
      <c r="AO35" s="238">
        <v>0.51200000000000001</v>
      </c>
      <c r="AP35" s="225">
        <v>0.38400000000000001</v>
      </c>
    </row>
    <row r="36" spans="1:42" x14ac:dyDescent="0.15">
      <c r="A36" s="206"/>
      <c r="B36" s="179"/>
      <c r="C36" s="175">
        <v>50</v>
      </c>
      <c r="D36" s="19">
        <v>1</v>
      </c>
      <c r="E36" s="20">
        <f>4.36/C36*D36</f>
        <v>8.72E-2</v>
      </c>
      <c r="F36" s="21">
        <f>3.27/C36*D36</f>
        <v>6.54E-2</v>
      </c>
      <c r="G36" s="211"/>
      <c r="H36" s="180"/>
      <c r="I36" s="173">
        <v>50</v>
      </c>
      <c r="J36" s="19">
        <v>1</v>
      </c>
      <c r="K36" s="20">
        <f>15.36/I36*J36</f>
        <v>0.30719999999999997</v>
      </c>
      <c r="L36" s="22">
        <f>12.29/I36*J36</f>
        <v>0.24579999999999999</v>
      </c>
      <c r="M36" s="203"/>
      <c r="N36" s="177"/>
      <c r="O36" s="174">
        <v>50</v>
      </c>
      <c r="P36" s="19">
        <v>1</v>
      </c>
      <c r="Q36" s="22">
        <f>8.74/O36*P36</f>
        <v>0.17480000000000001</v>
      </c>
      <c r="R36" s="20">
        <f>6.72/O36*P36</f>
        <v>0.13439999999999999</v>
      </c>
      <c r="S36" s="199"/>
      <c r="T36" s="177"/>
      <c r="U36" s="174">
        <v>50</v>
      </c>
      <c r="V36" s="19">
        <v>1</v>
      </c>
      <c r="W36" s="20">
        <f>5.12/U36*V36</f>
        <v>0.1024</v>
      </c>
      <c r="X36" s="22">
        <f>3.84/U36*V36</f>
        <v>7.6799999999999993E-2</v>
      </c>
      <c r="Y36" s="193"/>
      <c r="Z36" s="177"/>
      <c r="AA36" s="174">
        <v>50</v>
      </c>
      <c r="AB36" s="19">
        <v>1</v>
      </c>
      <c r="AC36" s="22">
        <f>4.48/AA36*AB36</f>
        <v>8.9600000000000013E-2</v>
      </c>
      <c r="AD36" s="22">
        <f>3.36/AA36*AB36</f>
        <v>6.7199999999999996E-2</v>
      </c>
      <c r="AE36" s="199"/>
      <c r="AF36" s="177"/>
      <c r="AG36" s="174">
        <v>50</v>
      </c>
      <c r="AH36" s="19">
        <v>1</v>
      </c>
      <c r="AI36" s="22">
        <f>1.76/AG36*AH36</f>
        <v>3.5200000000000002E-2</v>
      </c>
      <c r="AJ36" s="21">
        <f>1.32/AG36*AH36</f>
        <v>2.64E-2</v>
      </c>
      <c r="AK36" s="254"/>
      <c r="AL36" s="256"/>
      <c r="AM36" s="246">
        <v>50</v>
      </c>
      <c r="AN36" s="215">
        <v>1</v>
      </c>
      <c r="AO36" s="235">
        <v>0.128</v>
      </c>
      <c r="AP36" s="218">
        <v>9.6000000000000002E-2</v>
      </c>
    </row>
    <row r="37" spans="1:42" x14ac:dyDescent="0.15">
      <c r="A37" s="206"/>
      <c r="B37" s="179"/>
      <c r="C37" s="175"/>
      <c r="D37" s="33">
        <v>2</v>
      </c>
      <c r="E37" s="34">
        <f>4.36/C36*D37</f>
        <v>0.1744</v>
      </c>
      <c r="F37" s="35">
        <f>3.27/C36*D37</f>
        <v>0.1308</v>
      </c>
      <c r="G37" s="211"/>
      <c r="H37" s="180"/>
      <c r="I37" s="173"/>
      <c r="J37" s="36">
        <v>2</v>
      </c>
      <c r="K37" s="37">
        <f>15.36/I36*J37</f>
        <v>0.61439999999999995</v>
      </c>
      <c r="L37" s="38">
        <f>12.29/I36*J37</f>
        <v>0.49159999999999998</v>
      </c>
      <c r="M37" s="203"/>
      <c r="N37" s="177"/>
      <c r="O37" s="174"/>
      <c r="P37" s="39">
        <v>2</v>
      </c>
      <c r="Q37" s="40">
        <f>8.74/O36*P37</f>
        <v>0.34960000000000002</v>
      </c>
      <c r="R37" s="41">
        <f>6.72/O36*P37</f>
        <v>0.26879999999999998</v>
      </c>
      <c r="S37" s="199"/>
      <c r="T37" s="177"/>
      <c r="U37" s="174"/>
      <c r="V37" s="39">
        <v>2</v>
      </c>
      <c r="W37" s="41">
        <f>5.12/U36*V37</f>
        <v>0.20480000000000001</v>
      </c>
      <c r="X37" s="40">
        <f>3.84/U36*V37</f>
        <v>0.15359999999999999</v>
      </c>
      <c r="Y37" s="193"/>
      <c r="Z37" s="177"/>
      <c r="AA37" s="174"/>
      <c r="AB37" s="39">
        <v>2</v>
      </c>
      <c r="AC37" s="40">
        <f>4.48/AA36*AB37</f>
        <v>0.17920000000000003</v>
      </c>
      <c r="AD37" s="40">
        <f>3.36/AA36*AB37</f>
        <v>0.13439999999999999</v>
      </c>
      <c r="AE37" s="199"/>
      <c r="AF37" s="177"/>
      <c r="AG37" s="174"/>
      <c r="AH37" s="39">
        <v>2</v>
      </c>
      <c r="AI37" s="40">
        <f>1.76/AG36*AH37</f>
        <v>7.0400000000000004E-2</v>
      </c>
      <c r="AJ37" s="42">
        <f>1.32/AG36*AH37</f>
        <v>5.28E-2</v>
      </c>
      <c r="AK37" s="254"/>
      <c r="AL37" s="256"/>
      <c r="AM37" s="246"/>
      <c r="AN37" s="224">
        <v>2</v>
      </c>
      <c r="AO37" s="238">
        <v>0.25600000000000001</v>
      </c>
      <c r="AP37" s="225">
        <v>0.192</v>
      </c>
    </row>
    <row r="38" spans="1:42" ht="14.25" thickBot="1" x14ac:dyDescent="0.2">
      <c r="A38" s="206"/>
      <c r="B38" s="179"/>
      <c r="C38" s="175"/>
      <c r="D38" s="19">
        <v>3</v>
      </c>
      <c r="E38" s="20">
        <f>4.36/C36*D38</f>
        <v>0.2616</v>
      </c>
      <c r="F38" s="21">
        <f>3.27/C36*D38</f>
        <v>0.19619999999999999</v>
      </c>
      <c r="G38" s="212"/>
      <c r="H38" s="181"/>
      <c r="I38" s="176"/>
      <c r="J38" s="43">
        <v>3</v>
      </c>
      <c r="K38" s="44">
        <f>15.36/I36*J38</f>
        <v>0.92159999999999997</v>
      </c>
      <c r="L38" s="45">
        <f>12.29/I36*J38</f>
        <v>0.73739999999999994</v>
      </c>
      <c r="M38" s="203"/>
      <c r="N38" s="177"/>
      <c r="O38" s="174"/>
      <c r="P38" s="19">
        <v>3</v>
      </c>
      <c r="Q38" s="22">
        <f>8.74/O36*P38</f>
        <v>0.52439999999999998</v>
      </c>
      <c r="R38" s="20">
        <f>6.72/O36*P38</f>
        <v>0.4032</v>
      </c>
      <c r="S38" s="199"/>
      <c r="T38" s="177"/>
      <c r="U38" s="174"/>
      <c r="V38" s="19">
        <v>3</v>
      </c>
      <c r="W38" s="20">
        <f>5.12/U36*V38</f>
        <v>0.30720000000000003</v>
      </c>
      <c r="X38" s="22">
        <f>3.84/U36*V38</f>
        <v>0.23039999999999999</v>
      </c>
      <c r="Y38" s="193"/>
      <c r="Z38" s="177"/>
      <c r="AA38" s="174"/>
      <c r="AB38" s="19">
        <v>3</v>
      </c>
      <c r="AC38" s="22">
        <f>4.48/AA36*AB38</f>
        <v>0.26880000000000004</v>
      </c>
      <c r="AD38" s="22">
        <f>3.36/AA36*AB38</f>
        <v>0.2016</v>
      </c>
      <c r="AE38" s="199"/>
      <c r="AF38" s="177"/>
      <c r="AG38" s="174"/>
      <c r="AH38" s="19">
        <v>3</v>
      </c>
      <c r="AI38" s="22">
        <f>1.76/AG36*AH38</f>
        <v>0.1056</v>
      </c>
      <c r="AJ38" s="21">
        <f>1.32/AG36*AH38</f>
        <v>7.9199999999999993E-2</v>
      </c>
      <c r="AK38" s="254"/>
      <c r="AL38" s="256"/>
      <c r="AM38" s="246"/>
      <c r="AN38" s="215">
        <v>3</v>
      </c>
      <c r="AO38" s="235">
        <v>0.38400000000000001</v>
      </c>
      <c r="AP38" s="218">
        <v>0.28800000000000003</v>
      </c>
    </row>
    <row r="39" spans="1:42" x14ac:dyDescent="0.15">
      <c r="A39" s="206"/>
      <c r="B39" s="171" t="s">
        <v>26</v>
      </c>
      <c r="C39" s="166">
        <v>6</v>
      </c>
      <c r="D39" s="26">
        <v>0.5</v>
      </c>
      <c r="E39" s="27">
        <f>6.34/C39*D39</f>
        <v>0.52833333333333332</v>
      </c>
      <c r="F39" s="46">
        <f>4.75/C39*D39</f>
        <v>0.39583333333333331</v>
      </c>
      <c r="G39" s="47"/>
      <c r="H39" s="47"/>
      <c r="I39" s="48"/>
      <c r="J39" s="48"/>
      <c r="K39" s="48"/>
      <c r="L39" s="48"/>
      <c r="M39" s="203"/>
      <c r="N39" s="169" t="s">
        <v>27</v>
      </c>
      <c r="O39" s="168">
        <v>25</v>
      </c>
      <c r="P39" s="49">
        <v>0.5</v>
      </c>
      <c r="Q39" s="50">
        <f>17.92/O39*P39</f>
        <v>0.35840000000000005</v>
      </c>
      <c r="R39" s="51">
        <f>3.58/O39*P39</f>
        <v>7.1599999999999997E-2</v>
      </c>
      <c r="S39" s="199"/>
      <c r="T39" s="169" t="s">
        <v>28</v>
      </c>
      <c r="U39" s="168">
        <v>25</v>
      </c>
      <c r="V39" s="49">
        <v>0.5</v>
      </c>
      <c r="W39" s="51">
        <f>8.19/U39*V39</f>
        <v>0.1638</v>
      </c>
      <c r="X39" s="50">
        <f>8.19/U39*V39</f>
        <v>0.1638</v>
      </c>
      <c r="Y39" s="193"/>
      <c r="Z39" s="169" t="s">
        <v>29</v>
      </c>
      <c r="AA39" s="168">
        <v>25</v>
      </c>
      <c r="AB39" s="49">
        <v>0.5</v>
      </c>
      <c r="AC39" s="50">
        <f>7.168/AA39*AB39</f>
        <v>0.14336000000000002</v>
      </c>
      <c r="AD39" s="50">
        <f>7.168/AA39*AB39</f>
        <v>0.14336000000000002</v>
      </c>
      <c r="AE39" s="199"/>
      <c r="AF39" s="169" t="s">
        <v>29</v>
      </c>
      <c r="AG39" s="168">
        <v>25</v>
      </c>
      <c r="AH39" s="49">
        <v>0.5</v>
      </c>
      <c r="AI39" s="50">
        <f>2.816/AG39*AH39</f>
        <v>5.6319999999999995E-2</v>
      </c>
      <c r="AJ39" s="52">
        <f>2.816/AG39*AH39</f>
        <v>5.6319999999999995E-2</v>
      </c>
      <c r="AK39" s="254"/>
      <c r="AL39" s="257" t="s">
        <v>45</v>
      </c>
      <c r="AM39" s="259">
        <v>6</v>
      </c>
      <c r="AN39" s="222">
        <v>0.5</v>
      </c>
      <c r="AO39" s="239">
        <v>0.85333333333333339</v>
      </c>
      <c r="AP39" s="230">
        <v>0.68</v>
      </c>
    </row>
    <row r="40" spans="1:42" x14ac:dyDescent="0.15">
      <c r="A40" s="206"/>
      <c r="B40" s="171"/>
      <c r="C40" s="166"/>
      <c r="D40" s="53">
        <v>1</v>
      </c>
      <c r="E40" s="54">
        <f>6.34/C39*D40</f>
        <v>1.0566666666666666</v>
      </c>
      <c r="F40" s="55">
        <f>4.75/C39*D40</f>
        <v>0.79166666666666663</v>
      </c>
      <c r="G40" s="47"/>
      <c r="H40" s="47"/>
      <c r="I40" s="48"/>
      <c r="J40" s="48"/>
      <c r="K40" s="48"/>
      <c r="L40" s="48"/>
      <c r="M40" s="203"/>
      <c r="N40" s="164"/>
      <c r="O40" s="164"/>
      <c r="P40" s="56">
        <v>1</v>
      </c>
      <c r="Q40" s="22">
        <f>17.92/O39*P40</f>
        <v>0.7168000000000001</v>
      </c>
      <c r="R40" s="20">
        <f>3.58/O39*P40</f>
        <v>0.14319999999999999</v>
      </c>
      <c r="S40" s="199"/>
      <c r="T40" s="164"/>
      <c r="U40" s="164"/>
      <c r="V40" s="56">
        <v>1</v>
      </c>
      <c r="W40" s="20">
        <f>8.19/U39*V40</f>
        <v>0.3276</v>
      </c>
      <c r="X40" s="22">
        <f>8.19/U39*V40</f>
        <v>0.3276</v>
      </c>
      <c r="Y40" s="193"/>
      <c r="Z40" s="164"/>
      <c r="AA40" s="164"/>
      <c r="AB40" s="56">
        <v>1</v>
      </c>
      <c r="AC40" s="22">
        <f>7.168/AA39*AB40</f>
        <v>0.28672000000000003</v>
      </c>
      <c r="AD40" s="22">
        <f>7.168/AA39*AB40</f>
        <v>0.28672000000000003</v>
      </c>
      <c r="AE40" s="199"/>
      <c r="AF40" s="164"/>
      <c r="AG40" s="164"/>
      <c r="AH40" s="56">
        <v>1</v>
      </c>
      <c r="AI40" s="22">
        <f>2.816/AG39*AH40</f>
        <v>0.11263999999999999</v>
      </c>
      <c r="AJ40" s="21">
        <f>2.816/AG39*AH40</f>
        <v>0.11263999999999999</v>
      </c>
      <c r="AK40" s="254"/>
      <c r="AL40" s="257"/>
      <c r="AM40" s="259"/>
      <c r="AN40" s="220">
        <v>1</v>
      </c>
      <c r="AO40" s="240">
        <v>1.7066666666666668</v>
      </c>
      <c r="AP40" s="221">
        <v>1.36</v>
      </c>
    </row>
    <row r="41" spans="1:42" x14ac:dyDescent="0.15">
      <c r="A41" s="206"/>
      <c r="B41" s="171"/>
      <c r="C41" s="166"/>
      <c r="D41" s="26">
        <v>2</v>
      </c>
      <c r="E41" s="27">
        <f>6.34/C39*D41</f>
        <v>2.1133333333333333</v>
      </c>
      <c r="F41" s="46">
        <f>4.75/C39*D41</f>
        <v>1.5833333333333333</v>
      </c>
      <c r="G41" s="47"/>
      <c r="H41" s="47"/>
      <c r="I41" s="48"/>
      <c r="J41" s="48"/>
      <c r="K41" s="48"/>
      <c r="L41" s="48"/>
      <c r="M41" s="203"/>
      <c r="N41" s="164"/>
      <c r="O41" s="165"/>
      <c r="P41" s="49">
        <v>2</v>
      </c>
      <c r="Q41" s="50">
        <f>17.92/O39*P41</f>
        <v>1.4336000000000002</v>
      </c>
      <c r="R41" s="51">
        <f>3.58/O39*P41</f>
        <v>0.28639999999999999</v>
      </c>
      <c r="S41" s="199"/>
      <c r="T41" s="164"/>
      <c r="U41" s="165"/>
      <c r="V41" s="49">
        <v>2</v>
      </c>
      <c r="W41" s="51">
        <f>8.19/U39*V41</f>
        <v>0.6552</v>
      </c>
      <c r="X41" s="50">
        <f>8.19/U39*V41</f>
        <v>0.6552</v>
      </c>
      <c r="Y41" s="193"/>
      <c r="Z41" s="164"/>
      <c r="AA41" s="165"/>
      <c r="AB41" s="49">
        <v>2</v>
      </c>
      <c r="AC41" s="50">
        <f>7.168/AA39*AB41</f>
        <v>0.57344000000000006</v>
      </c>
      <c r="AD41" s="50">
        <f>7.168/AA39*AB41</f>
        <v>0.57344000000000006</v>
      </c>
      <c r="AE41" s="199"/>
      <c r="AF41" s="164"/>
      <c r="AG41" s="165"/>
      <c r="AH41" s="49">
        <v>2</v>
      </c>
      <c r="AI41" s="50">
        <f>2.816/AG39*AH41</f>
        <v>0.22527999999999998</v>
      </c>
      <c r="AJ41" s="52">
        <f>2.816/AG39*AH41</f>
        <v>0.22527999999999998</v>
      </c>
      <c r="AK41" s="254"/>
      <c r="AL41" s="257"/>
      <c r="AM41" s="259"/>
      <c r="AN41" s="222">
        <v>2</v>
      </c>
      <c r="AO41" s="239">
        <v>3.4133333333333336</v>
      </c>
      <c r="AP41" s="230">
        <v>2.72</v>
      </c>
    </row>
    <row r="42" spans="1:42" x14ac:dyDescent="0.15">
      <c r="A42" s="206"/>
      <c r="B42" s="171"/>
      <c r="C42" s="170">
        <v>17</v>
      </c>
      <c r="D42" s="19">
        <v>0.5</v>
      </c>
      <c r="E42" s="20">
        <f>6.34/C42*D42</f>
        <v>0.18647058823529411</v>
      </c>
      <c r="F42" s="21">
        <f>4.75/C42*D42</f>
        <v>0.13970588235294118</v>
      </c>
      <c r="G42" s="47"/>
      <c r="H42" s="47"/>
      <c r="I42" s="48"/>
      <c r="J42" s="48"/>
      <c r="K42" s="48"/>
      <c r="L42" s="48"/>
      <c r="M42" s="203"/>
      <c r="N42" s="164"/>
      <c r="O42" s="168">
        <v>50</v>
      </c>
      <c r="P42" s="56">
        <v>0.5</v>
      </c>
      <c r="Q42" s="57">
        <f>17.92/O42*P42</f>
        <v>0.17920000000000003</v>
      </c>
      <c r="R42" s="58">
        <f>3.58/O42*P42</f>
        <v>3.5799999999999998E-2</v>
      </c>
      <c r="S42" s="199"/>
      <c r="T42" s="164"/>
      <c r="U42" s="168">
        <v>50</v>
      </c>
      <c r="V42" s="56">
        <v>0.5</v>
      </c>
      <c r="W42" s="58">
        <f>8.19/U42*V42</f>
        <v>8.1900000000000001E-2</v>
      </c>
      <c r="X42" s="57">
        <f>8.19/U42*V42</f>
        <v>8.1900000000000001E-2</v>
      </c>
      <c r="Y42" s="193"/>
      <c r="Z42" s="164"/>
      <c r="AA42" s="168">
        <v>50</v>
      </c>
      <c r="AB42" s="56">
        <v>0.5</v>
      </c>
      <c r="AC42" s="57">
        <f>7.168/AA42*AB42</f>
        <v>7.1680000000000008E-2</v>
      </c>
      <c r="AD42" s="57">
        <f>7.168/AA42*AB42</f>
        <v>7.1680000000000008E-2</v>
      </c>
      <c r="AE42" s="199"/>
      <c r="AF42" s="164"/>
      <c r="AG42" s="168">
        <v>50</v>
      </c>
      <c r="AH42" s="56">
        <v>0.5</v>
      </c>
      <c r="AI42" s="57">
        <f>2.816/AG42*AH42</f>
        <v>2.8159999999999998E-2</v>
      </c>
      <c r="AJ42" s="59">
        <f>2.816/AG42*AH42</f>
        <v>2.8159999999999998E-2</v>
      </c>
      <c r="AK42" s="254"/>
      <c r="AL42" s="257"/>
      <c r="AM42" s="260">
        <v>17</v>
      </c>
      <c r="AN42" s="215">
        <v>0.5</v>
      </c>
      <c r="AO42" s="235">
        <v>0.30117647058823532</v>
      </c>
      <c r="AP42" s="218">
        <v>0.24</v>
      </c>
    </row>
    <row r="43" spans="1:42" x14ac:dyDescent="0.15">
      <c r="A43" s="206"/>
      <c r="B43" s="171"/>
      <c r="C43" s="170"/>
      <c r="D43" s="26">
        <v>1</v>
      </c>
      <c r="E43" s="27">
        <f>6.34/C42*D43</f>
        <v>0.37294117647058822</v>
      </c>
      <c r="F43" s="46">
        <f>4.75/C42*D43</f>
        <v>0.27941176470588236</v>
      </c>
      <c r="G43" s="47"/>
      <c r="H43" s="47"/>
      <c r="I43" s="48"/>
      <c r="J43" s="48"/>
      <c r="K43" s="48"/>
      <c r="L43" s="48"/>
      <c r="M43" s="203"/>
      <c r="N43" s="164"/>
      <c r="O43" s="164"/>
      <c r="P43" s="49">
        <v>1</v>
      </c>
      <c r="Q43" s="50">
        <f>17.92/O42*P43</f>
        <v>0.35840000000000005</v>
      </c>
      <c r="R43" s="51">
        <f>3.58/O42*P43</f>
        <v>7.1599999999999997E-2</v>
      </c>
      <c r="S43" s="199"/>
      <c r="T43" s="164"/>
      <c r="U43" s="164"/>
      <c r="V43" s="49">
        <v>1</v>
      </c>
      <c r="W43" s="51">
        <f>8.19/U42*V43</f>
        <v>0.1638</v>
      </c>
      <c r="X43" s="50">
        <f>8.19/U42*V43</f>
        <v>0.1638</v>
      </c>
      <c r="Y43" s="193"/>
      <c r="Z43" s="164"/>
      <c r="AA43" s="164"/>
      <c r="AB43" s="49">
        <v>1</v>
      </c>
      <c r="AC43" s="50">
        <f>7.168/AA42*AB43</f>
        <v>0.14336000000000002</v>
      </c>
      <c r="AD43" s="50">
        <f>7.168/AA42*AB43</f>
        <v>0.14336000000000002</v>
      </c>
      <c r="AE43" s="199"/>
      <c r="AF43" s="164"/>
      <c r="AG43" s="164"/>
      <c r="AH43" s="49">
        <v>1</v>
      </c>
      <c r="AI43" s="50">
        <f>2.816/AG42*AH43</f>
        <v>5.6319999999999995E-2</v>
      </c>
      <c r="AJ43" s="52">
        <f>2.816/AG42*AH43</f>
        <v>5.6319999999999995E-2</v>
      </c>
      <c r="AK43" s="254"/>
      <c r="AL43" s="257"/>
      <c r="AM43" s="260"/>
      <c r="AN43" s="222">
        <v>1</v>
      </c>
      <c r="AO43" s="239">
        <v>0.60235294117647065</v>
      </c>
      <c r="AP43" s="230">
        <v>0.48</v>
      </c>
    </row>
    <row r="44" spans="1:42" x14ac:dyDescent="0.15">
      <c r="A44" s="206"/>
      <c r="B44" s="171"/>
      <c r="C44" s="170"/>
      <c r="D44" s="19">
        <v>2</v>
      </c>
      <c r="E44" s="20">
        <f>6.34/C42*D44</f>
        <v>0.74588235294117644</v>
      </c>
      <c r="F44" s="21">
        <f>4.75/C42*D44</f>
        <v>0.55882352941176472</v>
      </c>
      <c r="G44" s="47"/>
      <c r="H44" s="47"/>
      <c r="I44" s="48"/>
      <c r="J44" s="48"/>
      <c r="K44" s="48"/>
      <c r="L44" s="48"/>
      <c r="M44" s="203"/>
      <c r="N44" s="164"/>
      <c r="O44" s="165"/>
      <c r="P44" s="56">
        <v>2</v>
      </c>
      <c r="Q44" s="57">
        <f>17.92/O42*P44</f>
        <v>0.7168000000000001</v>
      </c>
      <c r="R44" s="58">
        <f>3.58/O42*P44</f>
        <v>0.14319999999999999</v>
      </c>
      <c r="S44" s="199"/>
      <c r="T44" s="164"/>
      <c r="U44" s="165"/>
      <c r="V44" s="56">
        <v>2</v>
      </c>
      <c r="W44" s="58">
        <f>8.19/U42*V44</f>
        <v>0.3276</v>
      </c>
      <c r="X44" s="57">
        <f>8.19/U42*V44</f>
        <v>0.3276</v>
      </c>
      <c r="Y44" s="193"/>
      <c r="Z44" s="164"/>
      <c r="AA44" s="165"/>
      <c r="AB44" s="56">
        <v>2</v>
      </c>
      <c r="AC44" s="57">
        <f>7.168/AA42*AB44</f>
        <v>0.28672000000000003</v>
      </c>
      <c r="AD44" s="57">
        <f>7.168/AA42*AB44</f>
        <v>0.28672000000000003</v>
      </c>
      <c r="AE44" s="199"/>
      <c r="AF44" s="164"/>
      <c r="AG44" s="165"/>
      <c r="AH44" s="56">
        <v>2</v>
      </c>
      <c r="AI44" s="57">
        <f>2.816/AG42*AH44</f>
        <v>0.11263999999999999</v>
      </c>
      <c r="AJ44" s="59">
        <f>2.816/AG42*AH44</f>
        <v>0.11263999999999999</v>
      </c>
      <c r="AK44" s="254"/>
      <c r="AL44" s="257"/>
      <c r="AM44" s="260"/>
      <c r="AN44" s="215">
        <v>2</v>
      </c>
      <c r="AO44" s="235">
        <v>1.2047058823529413</v>
      </c>
      <c r="AP44" s="218">
        <v>0.96</v>
      </c>
    </row>
    <row r="45" spans="1:42" x14ac:dyDescent="0.15">
      <c r="A45" s="206"/>
      <c r="B45" s="171"/>
      <c r="C45" s="166">
        <v>25</v>
      </c>
      <c r="D45" s="26">
        <v>0.5</v>
      </c>
      <c r="E45" s="27">
        <f>6.34/C45*D45</f>
        <v>0.1268</v>
      </c>
      <c r="F45" s="46">
        <f>4.75/C45*D45</f>
        <v>9.5000000000000001E-2</v>
      </c>
      <c r="G45" s="47"/>
      <c r="H45" s="47"/>
      <c r="I45" s="48"/>
      <c r="J45" s="48"/>
      <c r="K45" s="48"/>
      <c r="L45" s="48"/>
      <c r="M45" s="203"/>
      <c r="N45" s="164"/>
      <c r="O45" s="163">
        <v>75</v>
      </c>
      <c r="P45" s="49">
        <v>0.5</v>
      </c>
      <c r="Q45" s="50">
        <f>17.92/O45*P45</f>
        <v>0.11946666666666668</v>
      </c>
      <c r="R45" s="51">
        <f>3.58/O45*P45</f>
        <v>2.3866666666666668E-2</v>
      </c>
      <c r="S45" s="199"/>
      <c r="T45" s="164"/>
      <c r="U45" s="163">
        <v>75</v>
      </c>
      <c r="V45" s="49">
        <v>0.5</v>
      </c>
      <c r="W45" s="51">
        <f>8.19/U45*V45</f>
        <v>5.4599999999999996E-2</v>
      </c>
      <c r="X45" s="50">
        <f>8.19/U45*V45</f>
        <v>5.4599999999999996E-2</v>
      </c>
      <c r="Y45" s="193"/>
      <c r="Z45" s="164"/>
      <c r="AA45" s="163">
        <v>75</v>
      </c>
      <c r="AB45" s="49">
        <v>0.5</v>
      </c>
      <c r="AC45" s="50">
        <f>7.168/AA45*AB45</f>
        <v>4.7786666666666665E-2</v>
      </c>
      <c r="AD45" s="50">
        <f>7.168/AA45*AB45</f>
        <v>4.7786666666666665E-2</v>
      </c>
      <c r="AE45" s="199"/>
      <c r="AF45" s="164"/>
      <c r="AG45" s="163">
        <v>75</v>
      </c>
      <c r="AH45" s="49">
        <v>0.5</v>
      </c>
      <c r="AI45" s="50">
        <f>2.816/AG45*AH45</f>
        <v>1.8773333333333333E-2</v>
      </c>
      <c r="AJ45" s="52">
        <f>2.816/AG45*AH45</f>
        <v>1.8773333333333333E-2</v>
      </c>
      <c r="AK45" s="254"/>
      <c r="AL45" s="257"/>
      <c r="AM45" s="259">
        <v>25</v>
      </c>
      <c r="AN45" s="222">
        <v>0.5</v>
      </c>
      <c r="AO45" s="239">
        <v>0.20480000000000001</v>
      </c>
      <c r="AP45" s="230">
        <v>0.16320000000000001</v>
      </c>
    </row>
    <row r="46" spans="1:42" x14ac:dyDescent="0.15">
      <c r="A46" s="206"/>
      <c r="B46" s="171"/>
      <c r="C46" s="166"/>
      <c r="D46" s="19">
        <v>1</v>
      </c>
      <c r="E46" s="20">
        <f>6.34/C45*D46</f>
        <v>0.25359999999999999</v>
      </c>
      <c r="F46" s="21">
        <f>4.75/C45*D46</f>
        <v>0.19</v>
      </c>
      <c r="G46" s="47"/>
      <c r="H46" s="47"/>
      <c r="I46" s="48"/>
      <c r="J46" s="48"/>
      <c r="K46" s="48"/>
      <c r="L46" s="48"/>
      <c r="M46" s="203"/>
      <c r="N46" s="164"/>
      <c r="O46" s="164"/>
      <c r="P46" s="56">
        <v>1</v>
      </c>
      <c r="Q46" s="22">
        <f>17.92/O45*P46</f>
        <v>0.23893333333333336</v>
      </c>
      <c r="R46" s="20">
        <f>3.58/O45*P46</f>
        <v>4.7733333333333336E-2</v>
      </c>
      <c r="S46" s="199"/>
      <c r="T46" s="164"/>
      <c r="U46" s="164"/>
      <c r="V46" s="56">
        <v>1</v>
      </c>
      <c r="W46" s="20">
        <f>8.19/U45*V46</f>
        <v>0.10919999999999999</v>
      </c>
      <c r="X46" s="22">
        <f>8.19/U45*V46</f>
        <v>0.10919999999999999</v>
      </c>
      <c r="Y46" s="193"/>
      <c r="Z46" s="164"/>
      <c r="AA46" s="164"/>
      <c r="AB46" s="56">
        <v>1</v>
      </c>
      <c r="AC46" s="22">
        <f>7.168/AA45*AB46</f>
        <v>9.557333333333333E-2</v>
      </c>
      <c r="AD46" s="22">
        <f>7.168/AA45*AB46</f>
        <v>9.557333333333333E-2</v>
      </c>
      <c r="AE46" s="199"/>
      <c r="AF46" s="164"/>
      <c r="AG46" s="164"/>
      <c r="AH46" s="56">
        <v>1</v>
      </c>
      <c r="AI46" s="22">
        <f>2.816/AG45*AH46</f>
        <v>3.7546666666666666E-2</v>
      </c>
      <c r="AJ46" s="21">
        <f>2.816/AG45*AH46</f>
        <v>3.7546666666666666E-2</v>
      </c>
      <c r="AK46" s="254"/>
      <c r="AL46" s="257"/>
      <c r="AM46" s="259"/>
      <c r="AN46" s="215">
        <v>1</v>
      </c>
      <c r="AO46" s="235">
        <v>0.40960000000000002</v>
      </c>
      <c r="AP46" s="218">
        <v>0.32640000000000002</v>
      </c>
    </row>
    <row r="47" spans="1:42" x14ac:dyDescent="0.15">
      <c r="A47" s="206"/>
      <c r="B47" s="171"/>
      <c r="C47" s="166"/>
      <c r="D47" s="26">
        <v>2</v>
      </c>
      <c r="E47" s="27">
        <f>6.34/C45*D47</f>
        <v>0.50719999999999998</v>
      </c>
      <c r="F47" s="46">
        <f>4.75/C45*D47</f>
        <v>0.38</v>
      </c>
      <c r="G47" s="47"/>
      <c r="H47" s="47"/>
      <c r="I47" s="48"/>
      <c r="J47" s="48"/>
      <c r="K47" s="48"/>
      <c r="L47" s="48"/>
      <c r="M47" s="203"/>
      <c r="N47" s="164"/>
      <c r="O47" s="165"/>
      <c r="P47" s="49">
        <v>2</v>
      </c>
      <c r="Q47" s="50">
        <f>17.92/O45*P47</f>
        <v>0.47786666666666672</v>
      </c>
      <c r="R47" s="51">
        <f>3.58/O45*P47</f>
        <v>9.5466666666666672E-2</v>
      </c>
      <c r="S47" s="199"/>
      <c r="T47" s="164"/>
      <c r="U47" s="165"/>
      <c r="V47" s="49">
        <v>2</v>
      </c>
      <c r="W47" s="51">
        <f>8.19/U45*V47</f>
        <v>0.21839999999999998</v>
      </c>
      <c r="X47" s="50">
        <f>8.19/U45*V47</f>
        <v>0.21839999999999998</v>
      </c>
      <c r="Y47" s="193"/>
      <c r="Z47" s="164"/>
      <c r="AA47" s="165"/>
      <c r="AB47" s="49">
        <v>2</v>
      </c>
      <c r="AC47" s="50">
        <f>7.168/AA45*AB47</f>
        <v>0.19114666666666666</v>
      </c>
      <c r="AD47" s="50">
        <f>7.168/AA45*AB47</f>
        <v>0.19114666666666666</v>
      </c>
      <c r="AE47" s="199"/>
      <c r="AF47" s="164"/>
      <c r="AG47" s="165"/>
      <c r="AH47" s="49">
        <v>2</v>
      </c>
      <c r="AI47" s="50">
        <f>2.816/AG45*AH47</f>
        <v>7.5093333333333331E-2</v>
      </c>
      <c r="AJ47" s="52">
        <f>2.816/AG45*AH47</f>
        <v>7.5093333333333331E-2</v>
      </c>
      <c r="AK47" s="254"/>
      <c r="AL47" s="257"/>
      <c r="AM47" s="259"/>
      <c r="AN47" s="222">
        <v>2</v>
      </c>
      <c r="AO47" s="239">
        <v>0.81920000000000004</v>
      </c>
      <c r="AP47" s="230">
        <v>0.65280000000000005</v>
      </c>
    </row>
    <row r="48" spans="1:42" x14ac:dyDescent="0.15">
      <c r="A48" s="206"/>
      <c r="B48" s="171"/>
      <c r="C48" s="166">
        <v>50</v>
      </c>
      <c r="D48" s="19">
        <v>1</v>
      </c>
      <c r="E48" s="20">
        <f>6.34/C48*D48</f>
        <v>0.1268</v>
      </c>
      <c r="F48" s="21">
        <f>4.75/C48*D48</f>
        <v>9.5000000000000001E-2</v>
      </c>
      <c r="G48" s="47"/>
      <c r="H48" s="47"/>
      <c r="I48" s="48"/>
      <c r="J48" s="48"/>
      <c r="K48" s="48"/>
      <c r="L48" s="48"/>
      <c r="M48" s="203"/>
      <c r="N48" s="164"/>
      <c r="O48" s="168">
        <v>100</v>
      </c>
      <c r="P48" s="56">
        <v>0.5</v>
      </c>
      <c r="Q48" s="57">
        <f>17.92/O48*P48</f>
        <v>8.9600000000000013E-2</v>
      </c>
      <c r="R48" s="58">
        <f>3.58/O48*P48</f>
        <v>1.7899999999999999E-2</v>
      </c>
      <c r="S48" s="199"/>
      <c r="T48" s="164"/>
      <c r="U48" s="168">
        <v>100</v>
      </c>
      <c r="V48" s="56">
        <v>0.5</v>
      </c>
      <c r="W48" s="58">
        <f>8.19/U48*V48</f>
        <v>4.095E-2</v>
      </c>
      <c r="X48" s="57">
        <f>8.19/U48*V48</f>
        <v>4.095E-2</v>
      </c>
      <c r="Y48" s="193"/>
      <c r="Z48" s="164"/>
      <c r="AA48" s="168">
        <v>100</v>
      </c>
      <c r="AB48" s="56">
        <v>0.5</v>
      </c>
      <c r="AC48" s="57">
        <f>7.168/AA48*AB48</f>
        <v>3.5840000000000004E-2</v>
      </c>
      <c r="AD48" s="57">
        <f>7.168/AA48*AB48</f>
        <v>3.5840000000000004E-2</v>
      </c>
      <c r="AE48" s="199"/>
      <c r="AF48" s="164"/>
      <c r="AG48" s="168">
        <v>100</v>
      </c>
      <c r="AH48" s="56">
        <v>0.5</v>
      </c>
      <c r="AI48" s="57">
        <f>2.816/AG48*AH48</f>
        <v>1.4079999999999999E-2</v>
      </c>
      <c r="AJ48" s="59">
        <f>2.816/AG48*AH48</f>
        <v>1.4079999999999999E-2</v>
      </c>
      <c r="AK48" s="254"/>
      <c r="AL48" s="257"/>
      <c r="AM48" s="259">
        <v>50</v>
      </c>
      <c r="AN48" s="215">
        <v>1</v>
      </c>
      <c r="AO48" s="235">
        <v>0.20480000000000001</v>
      </c>
      <c r="AP48" s="218">
        <v>0.16320000000000001</v>
      </c>
    </row>
    <row r="49" spans="1:42" x14ac:dyDescent="0.15">
      <c r="A49" s="206"/>
      <c r="B49" s="171"/>
      <c r="C49" s="166"/>
      <c r="D49" s="26">
        <v>2</v>
      </c>
      <c r="E49" s="27">
        <f>6.34/C48*D49</f>
        <v>0.25359999999999999</v>
      </c>
      <c r="F49" s="46">
        <f>4.75/C48*D49</f>
        <v>0.19</v>
      </c>
      <c r="G49" s="47"/>
      <c r="H49" s="47"/>
      <c r="I49" s="48"/>
      <c r="J49" s="48"/>
      <c r="K49" s="48"/>
      <c r="L49" s="48"/>
      <c r="M49" s="203"/>
      <c r="N49" s="164"/>
      <c r="O49" s="164"/>
      <c r="P49" s="49">
        <v>1</v>
      </c>
      <c r="Q49" s="50">
        <f>17.92/O48*P49</f>
        <v>0.17920000000000003</v>
      </c>
      <c r="R49" s="51">
        <f>3.58/O48*P49</f>
        <v>3.5799999999999998E-2</v>
      </c>
      <c r="S49" s="199"/>
      <c r="T49" s="164"/>
      <c r="U49" s="164"/>
      <c r="V49" s="49">
        <v>1</v>
      </c>
      <c r="W49" s="51">
        <f>8.19/U48*V49</f>
        <v>8.1900000000000001E-2</v>
      </c>
      <c r="X49" s="50">
        <f>8.19/U48*V49</f>
        <v>8.1900000000000001E-2</v>
      </c>
      <c r="Y49" s="193"/>
      <c r="Z49" s="164"/>
      <c r="AA49" s="164"/>
      <c r="AB49" s="49">
        <v>1</v>
      </c>
      <c r="AC49" s="50">
        <f>7.168/AA48*AB49</f>
        <v>7.1680000000000008E-2</v>
      </c>
      <c r="AD49" s="50">
        <f>7.168/AA48*AB49</f>
        <v>7.1680000000000008E-2</v>
      </c>
      <c r="AE49" s="199"/>
      <c r="AF49" s="164"/>
      <c r="AG49" s="164"/>
      <c r="AH49" s="49">
        <v>1</v>
      </c>
      <c r="AI49" s="50">
        <f>2.816/AG48*AH49</f>
        <v>2.8159999999999998E-2</v>
      </c>
      <c r="AJ49" s="52">
        <f>2.816/AG48*AH49</f>
        <v>2.8159999999999998E-2</v>
      </c>
      <c r="AK49" s="254"/>
      <c r="AL49" s="257"/>
      <c r="AM49" s="259"/>
      <c r="AN49" s="222">
        <v>2</v>
      </c>
      <c r="AO49" s="239">
        <v>0.40960000000000002</v>
      </c>
      <c r="AP49" s="230">
        <v>0.32640000000000002</v>
      </c>
    </row>
    <row r="50" spans="1:42" ht="14.25" thickBot="1" x14ac:dyDescent="0.2">
      <c r="A50" s="207"/>
      <c r="B50" s="172"/>
      <c r="C50" s="167"/>
      <c r="D50" s="43">
        <v>3</v>
      </c>
      <c r="E50" s="44">
        <f>6.34/C48*D50</f>
        <v>0.38039999999999996</v>
      </c>
      <c r="F50" s="60">
        <f>4.75/C48*D50</f>
        <v>0.28500000000000003</v>
      </c>
      <c r="G50" s="47"/>
      <c r="H50" s="47"/>
      <c r="I50" s="48"/>
      <c r="J50" s="48"/>
      <c r="K50" s="48"/>
      <c r="L50" s="48"/>
      <c r="M50" s="203"/>
      <c r="N50" s="165"/>
      <c r="O50" s="165"/>
      <c r="P50" s="56">
        <v>2</v>
      </c>
      <c r="Q50" s="57">
        <f>17.92/O48*P50</f>
        <v>0.35840000000000005</v>
      </c>
      <c r="R50" s="58">
        <f>3.58/O48*P50</f>
        <v>7.1599999999999997E-2</v>
      </c>
      <c r="S50" s="199"/>
      <c r="T50" s="165"/>
      <c r="U50" s="165"/>
      <c r="V50" s="56">
        <v>2</v>
      </c>
      <c r="W50" s="58">
        <f>8.19/U48*V50</f>
        <v>0.1638</v>
      </c>
      <c r="X50" s="57">
        <f>8.19/U48*V50</f>
        <v>0.1638</v>
      </c>
      <c r="Y50" s="193"/>
      <c r="Z50" s="165"/>
      <c r="AA50" s="165"/>
      <c r="AB50" s="56">
        <v>2</v>
      </c>
      <c r="AC50" s="57">
        <f>7.168/AA48*AB50</f>
        <v>0.14336000000000002</v>
      </c>
      <c r="AD50" s="57">
        <f>7.168/AA48*AB50</f>
        <v>0.14336000000000002</v>
      </c>
      <c r="AE50" s="199"/>
      <c r="AF50" s="165"/>
      <c r="AG50" s="165"/>
      <c r="AH50" s="56">
        <v>2</v>
      </c>
      <c r="AI50" s="57">
        <f>2.816/AG48*AH50</f>
        <v>5.6319999999999995E-2</v>
      </c>
      <c r="AJ50" s="59">
        <f>2.816/AG48*AH50</f>
        <v>5.6319999999999995E-2</v>
      </c>
      <c r="AK50" s="255"/>
      <c r="AL50" s="258"/>
      <c r="AM50" s="261"/>
      <c r="AN50" s="217">
        <v>3</v>
      </c>
      <c r="AO50" s="241">
        <v>0.61440000000000006</v>
      </c>
      <c r="AP50" s="242">
        <v>0.48960000000000004</v>
      </c>
    </row>
    <row r="51" spans="1:42" x14ac:dyDescent="0.15">
      <c r="G51" s="47"/>
      <c r="H51" s="47"/>
      <c r="I51" s="48"/>
      <c r="J51" s="48"/>
      <c r="K51" s="48"/>
      <c r="L51" s="48"/>
      <c r="M51" s="199"/>
      <c r="N51" s="156" t="s">
        <v>30</v>
      </c>
      <c r="O51" s="152">
        <v>25</v>
      </c>
      <c r="P51" s="61">
        <v>0.5</v>
      </c>
      <c r="Q51" s="62">
        <f>17.92/O51*P51</f>
        <v>0.35840000000000005</v>
      </c>
      <c r="R51" s="63">
        <f>7.17/O51*P51</f>
        <v>0.1434</v>
      </c>
      <c r="S51" s="199"/>
      <c r="T51" s="156" t="s">
        <v>31</v>
      </c>
      <c r="U51" s="152">
        <v>25</v>
      </c>
      <c r="V51" s="61">
        <v>0.5</v>
      </c>
      <c r="W51" s="63">
        <f>10.24/U51*V51</f>
        <v>0.20480000000000001</v>
      </c>
      <c r="X51" s="62">
        <f>5.76/U51*V51</f>
        <v>0.1152</v>
      </c>
      <c r="Y51" s="193"/>
      <c r="Z51" s="156" t="s">
        <v>27</v>
      </c>
      <c r="AA51" s="152">
        <v>25</v>
      </c>
      <c r="AB51" s="61">
        <v>0.5</v>
      </c>
      <c r="AC51" s="62">
        <f>17.92/AA51*AB51</f>
        <v>0.35840000000000005</v>
      </c>
      <c r="AD51" s="62">
        <f>3.584/AA51*AB51</f>
        <v>7.1680000000000008E-2</v>
      </c>
      <c r="AE51" s="199"/>
      <c r="AF51" s="156" t="s">
        <v>27</v>
      </c>
      <c r="AG51" s="152">
        <v>25</v>
      </c>
      <c r="AH51" s="61">
        <v>0.5</v>
      </c>
      <c r="AI51" s="62">
        <f>7.04/AG51*AH51</f>
        <v>0.14080000000000001</v>
      </c>
      <c r="AJ51" s="64">
        <f>1.408/AG51*AH51</f>
        <v>2.8159999999999998E-2</v>
      </c>
      <c r="AK51" s="214"/>
      <c r="AL51" s="214"/>
      <c r="AM51" s="214"/>
      <c r="AN51" s="214"/>
      <c r="AO51" s="214"/>
      <c r="AP51" s="214"/>
    </row>
    <row r="52" spans="1:42" x14ac:dyDescent="0.15">
      <c r="G52" s="47"/>
      <c r="H52" s="47"/>
      <c r="I52" s="48"/>
      <c r="J52" s="48"/>
      <c r="K52" s="48"/>
      <c r="L52" s="48"/>
      <c r="M52" s="199"/>
      <c r="N52" s="157"/>
      <c r="O52" s="153"/>
      <c r="P52" s="56">
        <v>1</v>
      </c>
      <c r="Q52" s="57">
        <f>17.92/O51*P52</f>
        <v>0.7168000000000001</v>
      </c>
      <c r="R52" s="58">
        <f>7.17/O51*P52</f>
        <v>0.2868</v>
      </c>
      <c r="S52" s="199"/>
      <c r="T52" s="157"/>
      <c r="U52" s="153"/>
      <c r="V52" s="56">
        <v>1</v>
      </c>
      <c r="W52" s="58">
        <f>10.24/U51*V52</f>
        <v>0.40960000000000002</v>
      </c>
      <c r="X52" s="57">
        <f>5.76/U51*V52</f>
        <v>0.23039999999999999</v>
      </c>
      <c r="Y52" s="193"/>
      <c r="Z52" s="157"/>
      <c r="AA52" s="153"/>
      <c r="AB52" s="56">
        <v>1</v>
      </c>
      <c r="AC52" s="57">
        <f>17.92/AA51*AB52</f>
        <v>0.7168000000000001</v>
      </c>
      <c r="AD52" s="57">
        <f>3.584/AA51*AB52</f>
        <v>0.14336000000000002</v>
      </c>
      <c r="AE52" s="199"/>
      <c r="AF52" s="157"/>
      <c r="AG52" s="153"/>
      <c r="AH52" s="56">
        <v>1</v>
      </c>
      <c r="AI52" s="57">
        <f>7.04/AG51*AH52</f>
        <v>0.28160000000000002</v>
      </c>
      <c r="AJ52" s="59">
        <f>1.408/AG51*AH52</f>
        <v>5.6319999999999995E-2</v>
      </c>
      <c r="AK52" s="214"/>
      <c r="AL52" s="214"/>
      <c r="AM52" s="214"/>
      <c r="AN52" s="214"/>
      <c r="AO52" s="214"/>
      <c r="AP52" s="214"/>
    </row>
    <row r="53" spans="1:42" x14ac:dyDescent="0.15">
      <c r="G53" s="47"/>
      <c r="H53" s="47"/>
      <c r="I53" s="48"/>
      <c r="J53" s="48"/>
      <c r="K53" s="48"/>
      <c r="L53" s="48"/>
      <c r="M53" s="199"/>
      <c r="N53" s="157"/>
      <c r="O53" s="154"/>
      <c r="P53" s="61">
        <v>2</v>
      </c>
      <c r="Q53" s="62">
        <f>17.92/O51*P53</f>
        <v>1.4336000000000002</v>
      </c>
      <c r="R53" s="63">
        <f>7.17/O51*P53</f>
        <v>0.5736</v>
      </c>
      <c r="S53" s="199"/>
      <c r="T53" s="157"/>
      <c r="U53" s="154"/>
      <c r="V53" s="61">
        <v>2</v>
      </c>
      <c r="W53" s="63">
        <f>10.24/U51*V53</f>
        <v>0.81920000000000004</v>
      </c>
      <c r="X53" s="62">
        <f>5.76/U51*V53</f>
        <v>0.46079999999999999</v>
      </c>
      <c r="Y53" s="193"/>
      <c r="Z53" s="157"/>
      <c r="AA53" s="154"/>
      <c r="AB53" s="61">
        <v>2</v>
      </c>
      <c r="AC53" s="62">
        <f>17.92/AA51*AB53</f>
        <v>1.4336000000000002</v>
      </c>
      <c r="AD53" s="62">
        <f>3.584/AA51*AB53</f>
        <v>0.28672000000000003</v>
      </c>
      <c r="AE53" s="199"/>
      <c r="AF53" s="157"/>
      <c r="AG53" s="154"/>
      <c r="AH53" s="61">
        <v>2</v>
      </c>
      <c r="AI53" s="62">
        <f>7.04/AG51*AH53</f>
        <v>0.56320000000000003</v>
      </c>
      <c r="AJ53" s="64">
        <f>1.408/AG51*AH53</f>
        <v>0.11263999999999999</v>
      </c>
      <c r="AK53" s="214"/>
      <c r="AL53" s="214"/>
      <c r="AM53" s="214"/>
      <c r="AN53" s="214"/>
      <c r="AO53" s="214"/>
      <c r="AP53" s="214"/>
    </row>
    <row r="54" spans="1:42" x14ac:dyDescent="0.15">
      <c r="G54" s="47"/>
      <c r="H54" s="47"/>
      <c r="I54" s="48"/>
      <c r="J54" s="48"/>
      <c r="K54" s="48"/>
      <c r="L54" s="48"/>
      <c r="M54" s="199"/>
      <c r="N54" s="157"/>
      <c r="O54" s="152">
        <v>50</v>
      </c>
      <c r="P54" s="56">
        <v>0.5</v>
      </c>
      <c r="Q54" s="57">
        <f>17.92/O54*P54</f>
        <v>0.17920000000000003</v>
      </c>
      <c r="R54" s="58">
        <f>7.17/O54*P54</f>
        <v>7.17E-2</v>
      </c>
      <c r="S54" s="199"/>
      <c r="T54" s="157"/>
      <c r="U54" s="152">
        <v>50</v>
      </c>
      <c r="V54" s="56">
        <v>0.5</v>
      </c>
      <c r="W54" s="58">
        <f>10.24/U54*V54</f>
        <v>0.1024</v>
      </c>
      <c r="X54" s="57">
        <f>5.76/U54*V54</f>
        <v>5.7599999999999998E-2</v>
      </c>
      <c r="Y54" s="193"/>
      <c r="Z54" s="157"/>
      <c r="AA54" s="152">
        <v>50</v>
      </c>
      <c r="AB54" s="56">
        <v>0.5</v>
      </c>
      <c r="AC54" s="57">
        <f>17.92/AA54*AB54</f>
        <v>0.17920000000000003</v>
      </c>
      <c r="AD54" s="57">
        <f>3.584/AA54*AB54</f>
        <v>3.5840000000000004E-2</v>
      </c>
      <c r="AE54" s="199"/>
      <c r="AF54" s="157"/>
      <c r="AG54" s="152">
        <v>50</v>
      </c>
      <c r="AH54" s="56">
        <v>0.5</v>
      </c>
      <c r="AI54" s="57">
        <f>7.04/AG54*AH54</f>
        <v>7.0400000000000004E-2</v>
      </c>
      <c r="AJ54" s="59">
        <f>1.408/AG54*AH54</f>
        <v>1.4079999999999999E-2</v>
      </c>
      <c r="AK54" s="214"/>
      <c r="AL54" s="214"/>
      <c r="AM54" s="214"/>
      <c r="AN54" s="214"/>
      <c r="AO54" s="214"/>
      <c r="AP54" s="214"/>
    </row>
    <row r="55" spans="1:42" x14ac:dyDescent="0.15">
      <c r="G55" s="47"/>
      <c r="H55" s="47"/>
      <c r="I55" s="48"/>
      <c r="J55" s="48"/>
      <c r="K55" s="48"/>
      <c r="L55" s="48"/>
      <c r="M55" s="199"/>
      <c r="N55" s="157"/>
      <c r="O55" s="153"/>
      <c r="P55" s="61">
        <v>1</v>
      </c>
      <c r="Q55" s="62">
        <f>17.92/O54*P55</f>
        <v>0.35840000000000005</v>
      </c>
      <c r="R55" s="63">
        <f>7.17/O54*P55</f>
        <v>0.1434</v>
      </c>
      <c r="S55" s="199"/>
      <c r="T55" s="157"/>
      <c r="U55" s="153"/>
      <c r="V55" s="61">
        <v>1</v>
      </c>
      <c r="W55" s="63">
        <f>10.24/U54*V55</f>
        <v>0.20480000000000001</v>
      </c>
      <c r="X55" s="62">
        <f>5.76/U54*V55</f>
        <v>0.1152</v>
      </c>
      <c r="Y55" s="193"/>
      <c r="Z55" s="157"/>
      <c r="AA55" s="153"/>
      <c r="AB55" s="61">
        <v>1</v>
      </c>
      <c r="AC55" s="62">
        <f>17.92/AA54*AB55</f>
        <v>0.35840000000000005</v>
      </c>
      <c r="AD55" s="62">
        <f>3.584/AA54*AB55</f>
        <v>7.1680000000000008E-2</v>
      </c>
      <c r="AE55" s="199"/>
      <c r="AF55" s="157"/>
      <c r="AG55" s="153"/>
      <c r="AH55" s="61">
        <v>1</v>
      </c>
      <c r="AI55" s="62">
        <f>7.04/AG54*AH55</f>
        <v>0.14080000000000001</v>
      </c>
      <c r="AJ55" s="64">
        <f>1.408/AG54*AH55</f>
        <v>2.8159999999999998E-2</v>
      </c>
      <c r="AK55" s="214"/>
      <c r="AL55" s="214"/>
      <c r="AM55" s="214"/>
      <c r="AN55" s="214"/>
      <c r="AO55" s="214"/>
      <c r="AP55" s="214"/>
    </row>
    <row r="56" spans="1:42" x14ac:dyDescent="0.15">
      <c r="G56" s="47"/>
      <c r="H56" s="47"/>
      <c r="I56" s="48"/>
      <c r="J56" s="48"/>
      <c r="K56" s="48"/>
      <c r="L56" s="48"/>
      <c r="M56" s="199"/>
      <c r="N56" s="157"/>
      <c r="O56" s="154"/>
      <c r="P56" s="56">
        <v>2</v>
      </c>
      <c r="Q56" s="57">
        <f>17.92/O54*P56</f>
        <v>0.7168000000000001</v>
      </c>
      <c r="R56" s="58">
        <f>7.17/O54*P56</f>
        <v>0.2868</v>
      </c>
      <c r="S56" s="199"/>
      <c r="T56" s="157"/>
      <c r="U56" s="154"/>
      <c r="V56" s="56">
        <v>2</v>
      </c>
      <c r="W56" s="58">
        <f>10.24/U54*V56</f>
        <v>0.40960000000000002</v>
      </c>
      <c r="X56" s="57">
        <f>5.76/U54*V56</f>
        <v>0.23039999999999999</v>
      </c>
      <c r="Y56" s="193"/>
      <c r="Z56" s="157"/>
      <c r="AA56" s="154"/>
      <c r="AB56" s="56">
        <v>2</v>
      </c>
      <c r="AC56" s="57">
        <f>17.92/AA54*AB56</f>
        <v>0.7168000000000001</v>
      </c>
      <c r="AD56" s="57">
        <f>3.584/AA54*AB56</f>
        <v>0.14336000000000002</v>
      </c>
      <c r="AE56" s="199"/>
      <c r="AF56" s="157"/>
      <c r="AG56" s="154"/>
      <c r="AH56" s="56">
        <v>2</v>
      </c>
      <c r="AI56" s="57">
        <f>7.04/AG54*AH56</f>
        <v>0.28160000000000002</v>
      </c>
      <c r="AJ56" s="59">
        <f>1.408/AG54*AH56</f>
        <v>5.6319999999999995E-2</v>
      </c>
      <c r="AK56" s="214"/>
      <c r="AL56" s="214"/>
      <c r="AM56" s="214"/>
      <c r="AN56" s="214"/>
      <c r="AO56" s="214"/>
      <c r="AP56" s="214"/>
    </row>
    <row r="57" spans="1:42" x14ac:dyDescent="0.15">
      <c r="G57" s="47"/>
      <c r="H57" s="47"/>
      <c r="I57" s="48"/>
      <c r="J57" s="48"/>
      <c r="K57" s="48"/>
      <c r="L57" s="48"/>
      <c r="M57" s="199"/>
      <c r="N57" s="157"/>
      <c r="O57" s="160">
        <v>75</v>
      </c>
      <c r="P57" s="61">
        <v>0.5</v>
      </c>
      <c r="Q57" s="62">
        <f>17.92/O57*P57</f>
        <v>0.11946666666666668</v>
      </c>
      <c r="R57" s="63">
        <f>7.17/O57*P57</f>
        <v>4.7800000000000002E-2</v>
      </c>
      <c r="S57" s="199"/>
      <c r="T57" s="157"/>
      <c r="U57" s="160">
        <v>75</v>
      </c>
      <c r="V57" s="61">
        <v>0.5</v>
      </c>
      <c r="W57" s="63">
        <f>10.24/U57*V57</f>
        <v>6.826666666666667E-2</v>
      </c>
      <c r="X57" s="62">
        <f>5.76/U57*V57</f>
        <v>3.8399999999999997E-2</v>
      </c>
      <c r="Y57" s="193"/>
      <c r="Z57" s="157"/>
      <c r="AA57" s="160">
        <v>75</v>
      </c>
      <c r="AB57" s="61">
        <v>0.5</v>
      </c>
      <c r="AC57" s="62">
        <f>17.92/AA57*AB57</f>
        <v>0.11946666666666668</v>
      </c>
      <c r="AD57" s="62">
        <f>3.584/AA57*AB57</f>
        <v>2.3893333333333332E-2</v>
      </c>
      <c r="AE57" s="199"/>
      <c r="AF57" s="157"/>
      <c r="AG57" s="160">
        <v>75</v>
      </c>
      <c r="AH57" s="61">
        <v>0.5</v>
      </c>
      <c r="AI57" s="62">
        <f>7.04/AG57*AH57</f>
        <v>4.6933333333333334E-2</v>
      </c>
      <c r="AJ57" s="64">
        <f>1.408/AG57*AH57</f>
        <v>9.3866666666666664E-3</v>
      </c>
      <c r="AK57" s="214"/>
      <c r="AL57" s="214"/>
      <c r="AM57" s="214"/>
      <c r="AN57" s="214"/>
      <c r="AO57" s="214"/>
      <c r="AP57" s="214"/>
    </row>
    <row r="58" spans="1:42" x14ac:dyDescent="0.15">
      <c r="G58" s="47"/>
      <c r="H58" s="47"/>
      <c r="I58" s="48"/>
      <c r="J58" s="48"/>
      <c r="K58" s="48"/>
      <c r="L58" s="48"/>
      <c r="M58" s="199"/>
      <c r="N58" s="157"/>
      <c r="O58" s="161"/>
      <c r="P58" s="56">
        <v>1</v>
      </c>
      <c r="Q58" s="22">
        <f>17.92/O57*P58</f>
        <v>0.23893333333333336</v>
      </c>
      <c r="R58" s="20">
        <f>7.17/O57*P58</f>
        <v>9.5600000000000004E-2</v>
      </c>
      <c r="S58" s="199"/>
      <c r="T58" s="157"/>
      <c r="U58" s="161"/>
      <c r="V58" s="56">
        <v>1</v>
      </c>
      <c r="W58" s="20">
        <f>10.24/U57*V58</f>
        <v>0.13653333333333334</v>
      </c>
      <c r="X58" s="22">
        <f>5.76/U57*V58</f>
        <v>7.6799999999999993E-2</v>
      </c>
      <c r="Y58" s="193"/>
      <c r="Z58" s="157"/>
      <c r="AA58" s="161"/>
      <c r="AB58" s="56">
        <v>1</v>
      </c>
      <c r="AC58" s="22">
        <f>17.92/AA57*AB58</f>
        <v>0.23893333333333336</v>
      </c>
      <c r="AD58" s="22">
        <f>3.584/AA57*AB58</f>
        <v>4.7786666666666665E-2</v>
      </c>
      <c r="AE58" s="199"/>
      <c r="AF58" s="157"/>
      <c r="AG58" s="161"/>
      <c r="AH58" s="56">
        <v>1</v>
      </c>
      <c r="AI58" s="22">
        <f>7.04/AG57*AH58</f>
        <v>9.3866666666666668E-2</v>
      </c>
      <c r="AJ58" s="21">
        <f>1.408/AG57*AH58</f>
        <v>1.8773333333333333E-2</v>
      </c>
      <c r="AK58" s="214"/>
      <c r="AL58" s="214"/>
      <c r="AM58" s="214"/>
      <c r="AN58" s="214"/>
      <c r="AO58" s="214"/>
      <c r="AP58" s="214"/>
    </row>
    <row r="59" spans="1:42" x14ac:dyDescent="0.15">
      <c r="G59" s="47"/>
      <c r="H59" s="47"/>
      <c r="I59" s="48"/>
      <c r="J59" s="48"/>
      <c r="K59" s="48"/>
      <c r="L59" s="48"/>
      <c r="M59" s="203"/>
      <c r="N59" s="158"/>
      <c r="O59" s="162"/>
      <c r="P59" s="61">
        <v>2</v>
      </c>
      <c r="Q59" s="62">
        <f>17.92/O57*P59</f>
        <v>0.47786666666666672</v>
      </c>
      <c r="R59" s="63">
        <f>7.17/O57*P59</f>
        <v>0.19120000000000001</v>
      </c>
      <c r="S59" s="199"/>
      <c r="T59" s="158"/>
      <c r="U59" s="162"/>
      <c r="V59" s="61">
        <v>2</v>
      </c>
      <c r="W59" s="63">
        <f>10.24/U57*V59</f>
        <v>0.27306666666666668</v>
      </c>
      <c r="X59" s="62">
        <f>5.76/U57*V59</f>
        <v>0.15359999999999999</v>
      </c>
      <c r="Y59" s="193"/>
      <c r="Z59" s="158"/>
      <c r="AA59" s="162"/>
      <c r="AB59" s="61">
        <v>2</v>
      </c>
      <c r="AC59" s="62">
        <f>17.92/AA57*AB59</f>
        <v>0.47786666666666672</v>
      </c>
      <c r="AD59" s="62">
        <f>3.584/AA57*AB59</f>
        <v>9.557333333333333E-2</v>
      </c>
      <c r="AE59" s="199"/>
      <c r="AF59" s="158"/>
      <c r="AG59" s="162"/>
      <c r="AH59" s="61">
        <v>2</v>
      </c>
      <c r="AI59" s="62">
        <f>7.04/AG57*AH59</f>
        <v>0.18773333333333334</v>
      </c>
      <c r="AJ59" s="64">
        <f>1.408/AG57*AH59</f>
        <v>3.7546666666666666E-2</v>
      </c>
      <c r="AK59" s="214"/>
      <c r="AL59" s="214"/>
      <c r="AM59" s="214"/>
      <c r="AN59" s="214"/>
      <c r="AO59" s="214"/>
      <c r="AP59" s="214"/>
    </row>
    <row r="60" spans="1:42" x14ac:dyDescent="0.15">
      <c r="G60" s="47"/>
      <c r="H60" s="47"/>
      <c r="I60" s="48"/>
      <c r="J60" s="48"/>
      <c r="K60" s="48"/>
      <c r="L60" s="48"/>
      <c r="M60" s="203"/>
      <c r="N60" s="157"/>
      <c r="O60" s="152">
        <v>100</v>
      </c>
      <c r="P60" s="56">
        <v>0.5</v>
      </c>
      <c r="Q60" s="57">
        <f>17.92/O60*P60</f>
        <v>8.9600000000000013E-2</v>
      </c>
      <c r="R60" s="58">
        <f>7.17/O60*P60</f>
        <v>3.585E-2</v>
      </c>
      <c r="S60" s="199"/>
      <c r="T60" s="157"/>
      <c r="U60" s="152">
        <v>100</v>
      </c>
      <c r="V60" s="56">
        <v>0.5</v>
      </c>
      <c r="W60" s="58">
        <f>10.24/U60*V60</f>
        <v>5.1200000000000002E-2</v>
      </c>
      <c r="X60" s="57">
        <f>5.76/U60*V60</f>
        <v>2.8799999999999999E-2</v>
      </c>
      <c r="Y60" s="193"/>
      <c r="Z60" s="157"/>
      <c r="AA60" s="152">
        <v>100</v>
      </c>
      <c r="AB60" s="56">
        <v>0.5</v>
      </c>
      <c r="AC60" s="57">
        <f>17.92/AA60*AB60</f>
        <v>8.9600000000000013E-2</v>
      </c>
      <c r="AD60" s="57">
        <f>3.584/AA60*AB60</f>
        <v>1.7920000000000002E-2</v>
      </c>
      <c r="AE60" s="199"/>
      <c r="AF60" s="157"/>
      <c r="AG60" s="152">
        <v>100</v>
      </c>
      <c r="AH60" s="56">
        <v>0.5</v>
      </c>
      <c r="AI60" s="57">
        <f>7.04/AG60*AH60</f>
        <v>3.5200000000000002E-2</v>
      </c>
      <c r="AJ60" s="59">
        <f>1.408/AG60*AH60</f>
        <v>7.0399999999999994E-3</v>
      </c>
      <c r="AK60" s="214"/>
      <c r="AL60" s="214"/>
      <c r="AM60" s="214"/>
      <c r="AN60" s="214"/>
      <c r="AO60" s="214"/>
      <c r="AP60" s="214"/>
    </row>
    <row r="61" spans="1:42" x14ac:dyDescent="0.15">
      <c r="G61" s="47"/>
      <c r="H61" s="47"/>
      <c r="I61" s="48"/>
      <c r="J61" s="48"/>
      <c r="K61" s="48"/>
      <c r="L61" s="48"/>
      <c r="M61" s="203"/>
      <c r="N61" s="157"/>
      <c r="O61" s="153"/>
      <c r="P61" s="61">
        <v>1</v>
      </c>
      <c r="Q61" s="62">
        <f>17.92/O60*P61</f>
        <v>0.17920000000000003</v>
      </c>
      <c r="R61" s="63">
        <f>7.17/O60*P61</f>
        <v>7.17E-2</v>
      </c>
      <c r="S61" s="199"/>
      <c r="T61" s="157"/>
      <c r="U61" s="153"/>
      <c r="V61" s="61">
        <v>1</v>
      </c>
      <c r="W61" s="63">
        <f>10.24/U60*V61</f>
        <v>0.1024</v>
      </c>
      <c r="X61" s="62">
        <f>5.76/U60*V61</f>
        <v>5.7599999999999998E-2</v>
      </c>
      <c r="Y61" s="193"/>
      <c r="Z61" s="157"/>
      <c r="AA61" s="153"/>
      <c r="AB61" s="61">
        <v>1</v>
      </c>
      <c r="AC61" s="62">
        <f>17.92/AA60*AB61</f>
        <v>0.17920000000000003</v>
      </c>
      <c r="AD61" s="62">
        <f>3.584/AA60*AB61</f>
        <v>3.5840000000000004E-2</v>
      </c>
      <c r="AE61" s="199"/>
      <c r="AF61" s="157"/>
      <c r="AG61" s="153"/>
      <c r="AH61" s="61">
        <v>1</v>
      </c>
      <c r="AI61" s="62">
        <f>7.04/AG60*AH61</f>
        <v>7.0400000000000004E-2</v>
      </c>
      <c r="AJ61" s="64">
        <f>1.408/AG60*AH61</f>
        <v>1.4079999999999999E-2</v>
      </c>
      <c r="AK61" s="214"/>
      <c r="AL61" s="214"/>
      <c r="AM61" s="214"/>
      <c r="AN61" s="214"/>
      <c r="AO61" s="214"/>
      <c r="AP61" s="214"/>
    </row>
    <row r="62" spans="1:42" x14ac:dyDescent="0.15">
      <c r="G62" s="47"/>
      <c r="H62" s="47"/>
      <c r="I62" s="48"/>
      <c r="J62" s="48"/>
      <c r="K62" s="48"/>
      <c r="L62" s="48"/>
      <c r="M62" s="203"/>
      <c r="N62" s="159"/>
      <c r="O62" s="154"/>
      <c r="P62" s="56">
        <v>2</v>
      </c>
      <c r="Q62" s="57">
        <f>17.92/O60*P62</f>
        <v>0.35840000000000005</v>
      </c>
      <c r="R62" s="58">
        <f>7.17/O60*P62</f>
        <v>0.1434</v>
      </c>
      <c r="S62" s="199"/>
      <c r="T62" s="159"/>
      <c r="U62" s="154"/>
      <c r="V62" s="56">
        <v>2</v>
      </c>
      <c r="W62" s="58">
        <f>10.24/U60*V62</f>
        <v>0.20480000000000001</v>
      </c>
      <c r="X62" s="57">
        <f>5.76/U60*V62</f>
        <v>0.1152</v>
      </c>
      <c r="Y62" s="193"/>
      <c r="Z62" s="159"/>
      <c r="AA62" s="154"/>
      <c r="AB62" s="56">
        <v>2</v>
      </c>
      <c r="AC62" s="57">
        <f>17.92/AA60*AB62</f>
        <v>0.35840000000000005</v>
      </c>
      <c r="AD62" s="57">
        <f>3.584/AA60*AB62</f>
        <v>7.1680000000000008E-2</v>
      </c>
      <c r="AE62" s="199"/>
      <c r="AF62" s="159"/>
      <c r="AG62" s="154"/>
      <c r="AH62" s="56">
        <v>2</v>
      </c>
      <c r="AI62" s="57">
        <f>7.04/AG60*AH62</f>
        <v>0.14080000000000001</v>
      </c>
      <c r="AJ62" s="59">
        <f>1.408/AG60*AH62</f>
        <v>2.8159999999999998E-2</v>
      </c>
      <c r="AK62" s="214"/>
      <c r="AL62" s="214"/>
      <c r="AM62" s="214"/>
      <c r="AN62" s="214"/>
      <c r="AO62" s="214"/>
      <c r="AP62" s="214"/>
    </row>
    <row r="63" spans="1:42" x14ac:dyDescent="0.15">
      <c r="G63" s="47"/>
      <c r="H63" s="47"/>
      <c r="I63" s="48"/>
      <c r="J63" s="48"/>
      <c r="K63" s="48"/>
      <c r="L63" s="48"/>
      <c r="M63" s="203"/>
      <c r="N63" s="155" t="s">
        <v>32</v>
      </c>
      <c r="O63" s="146">
        <v>25</v>
      </c>
      <c r="P63" s="65">
        <v>0.5</v>
      </c>
      <c r="Q63" s="38">
        <f>17.92/O63*P63</f>
        <v>0.35840000000000005</v>
      </c>
      <c r="R63" s="37">
        <f>14.34/O63*P63</f>
        <v>0.2868</v>
      </c>
      <c r="S63" s="199"/>
      <c r="T63" s="155" t="s">
        <v>32</v>
      </c>
      <c r="U63" s="146">
        <v>25</v>
      </c>
      <c r="V63" s="65">
        <v>0.5</v>
      </c>
      <c r="W63" s="37">
        <f>10.24/U63*V63</f>
        <v>0.20480000000000001</v>
      </c>
      <c r="X63" s="38">
        <f>8.19/U63*V63</f>
        <v>0.1638</v>
      </c>
      <c r="Y63" s="193"/>
      <c r="Z63" s="155" t="s">
        <v>33</v>
      </c>
      <c r="AA63" s="146">
        <v>25</v>
      </c>
      <c r="AB63" s="65">
        <v>0.5</v>
      </c>
      <c r="AC63" s="38">
        <f>11.2/AA63*AB63</f>
        <v>0.22399999999999998</v>
      </c>
      <c r="AD63" s="38">
        <f>6.72/AA63*AB63</f>
        <v>0.13439999999999999</v>
      </c>
      <c r="AE63" s="199"/>
      <c r="AF63" s="155" t="s">
        <v>33</v>
      </c>
      <c r="AG63" s="146">
        <v>25</v>
      </c>
      <c r="AH63" s="65">
        <v>0.5</v>
      </c>
      <c r="AI63" s="38">
        <f>4.4/AG63*AH63</f>
        <v>8.8000000000000009E-2</v>
      </c>
      <c r="AJ63" s="66">
        <f>2.64/AG63*AH63</f>
        <v>5.28E-2</v>
      </c>
      <c r="AK63" s="214"/>
      <c r="AL63" s="214"/>
      <c r="AM63" s="214"/>
      <c r="AN63" s="214"/>
      <c r="AO63" s="214"/>
      <c r="AP63" s="214"/>
    </row>
    <row r="64" spans="1:42" x14ac:dyDescent="0.15">
      <c r="G64" s="47"/>
      <c r="H64" s="47"/>
      <c r="I64" s="48"/>
      <c r="J64" s="48"/>
      <c r="K64" s="48"/>
      <c r="L64" s="48"/>
      <c r="M64" s="203"/>
      <c r="N64" s="147"/>
      <c r="O64" s="147"/>
      <c r="P64" s="56">
        <v>1</v>
      </c>
      <c r="Q64" s="22">
        <f>17.92/O63*P64</f>
        <v>0.7168000000000001</v>
      </c>
      <c r="R64" s="20">
        <f>14.34/O63*P64</f>
        <v>0.5736</v>
      </c>
      <c r="S64" s="199"/>
      <c r="T64" s="147"/>
      <c r="U64" s="147"/>
      <c r="V64" s="56">
        <v>1</v>
      </c>
      <c r="W64" s="20">
        <f>10.24/U63*V64</f>
        <v>0.40960000000000002</v>
      </c>
      <c r="X64" s="22">
        <f>8.19/U63*V64</f>
        <v>0.3276</v>
      </c>
      <c r="Y64" s="193"/>
      <c r="Z64" s="147"/>
      <c r="AA64" s="147"/>
      <c r="AB64" s="56">
        <v>1</v>
      </c>
      <c r="AC64" s="22">
        <f>11.2/AA63*AB64</f>
        <v>0.44799999999999995</v>
      </c>
      <c r="AD64" s="22">
        <f>6.72/AA63*AB64</f>
        <v>0.26879999999999998</v>
      </c>
      <c r="AE64" s="199"/>
      <c r="AF64" s="147"/>
      <c r="AG64" s="147"/>
      <c r="AH64" s="56">
        <v>1</v>
      </c>
      <c r="AI64" s="22">
        <f>4.4/AG63*AH64</f>
        <v>0.17600000000000002</v>
      </c>
      <c r="AJ64" s="21">
        <f>2.64/AG63*AH64</f>
        <v>0.1056</v>
      </c>
      <c r="AK64" s="214"/>
      <c r="AL64" s="214"/>
      <c r="AM64" s="214"/>
      <c r="AN64" s="214"/>
      <c r="AO64" s="214"/>
      <c r="AP64" s="214"/>
    </row>
    <row r="65" spans="7:36" x14ac:dyDescent="0.15">
      <c r="G65" s="47"/>
      <c r="H65" s="47"/>
      <c r="I65" s="48"/>
      <c r="J65" s="48"/>
      <c r="K65" s="48"/>
      <c r="L65" s="48"/>
      <c r="M65" s="203"/>
      <c r="N65" s="147"/>
      <c r="O65" s="150"/>
      <c r="P65" s="65">
        <v>2</v>
      </c>
      <c r="Q65" s="38">
        <f>17.92/O63*P65</f>
        <v>1.4336000000000002</v>
      </c>
      <c r="R65" s="37">
        <f>14.34/O63*P65</f>
        <v>1.1472</v>
      </c>
      <c r="S65" s="199"/>
      <c r="T65" s="147"/>
      <c r="U65" s="150"/>
      <c r="V65" s="65">
        <v>2</v>
      </c>
      <c r="W65" s="37">
        <f>10.24/U63*V65</f>
        <v>0.81920000000000004</v>
      </c>
      <c r="X65" s="38">
        <f>8.19/U63*V65</f>
        <v>0.6552</v>
      </c>
      <c r="Y65" s="193"/>
      <c r="Z65" s="147"/>
      <c r="AA65" s="150"/>
      <c r="AB65" s="65">
        <v>2</v>
      </c>
      <c r="AC65" s="38">
        <f>11.2/AA63*AB65</f>
        <v>0.89599999999999991</v>
      </c>
      <c r="AD65" s="38">
        <f>6.72/AA63*AB65</f>
        <v>0.53759999999999997</v>
      </c>
      <c r="AE65" s="199"/>
      <c r="AF65" s="147"/>
      <c r="AG65" s="150"/>
      <c r="AH65" s="65">
        <v>2</v>
      </c>
      <c r="AI65" s="38">
        <f>4.4/AG63*AH65</f>
        <v>0.35200000000000004</v>
      </c>
      <c r="AJ65" s="66">
        <f>2.64/AG63*AH65</f>
        <v>0.2112</v>
      </c>
    </row>
    <row r="66" spans="7:36" x14ac:dyDescent="0.15">
      <c r="G66" s="47"/>
      <c r="H66" s="47"/>
      <c r="I66" s="48"/>
      <c r="J66" s="48"/>
      <c r="K66" s="48"/>
      <c r="L66" s="48"/>
      <c r="M66" s="203"/>
      <c r="N66" s="147"/>
      <c r="O66" s="146">
        <v>50</v>
      </c>
      <c r="P66" s="56">
        <v>0.5</v>
      </c>
      <c r="Q66" s="57">
        <f>17.92/O66*P66</f>
        <v>0.17920000000000003</v>
      </c>
      <c r="R66" s="58">
        <f>14.34/O66*P66</f>
        <v>0.1434</v>
      </c>
      <c r="S66" s="199"/>
      <c r="T66" s="147"/>
      <c r="U66" s="146">
        <v>50</v>
      </c>
      <c r="V66" s="56">
        <v>0.5</v>
      </c>
      <c r="W66" s="58">
        <f>10.24/U66*V66</f>
        <v>0.1024</v>
      </c>
      <c r="X66" s="57">
        <f>8.19/U66*V66</f>
        <v>8.1900000000000001E-2</v>
      </c>
      <c r="Y66" s="193"/>
      <c r="Z66" s="147"/>
      <c r="AA66" s="146">
        <v>50</v>
      </c>
      <c r="AB66" s="56">
        <v>0.5</v>
      </c>
      <c r="AC66" s="57">
        <f>11.2/AA66*AB66</f>
        <v>0.11199999999999999</v>
      </c>
      <c r="AD66" s="57">
        <f>6.72/AA66*AB66</f>
        <v>6.7199999999999996E-2</v>
      </c>
      <c r="AE66" s="199"/>
      <c r="AF66" s="147"/>
      <c r="AG66" s="146">
        <v>50</v>
      </c>
      <c r="AH66" s="56">
        <v>0.5</v>
      </c>
      <c r="AI66" s="57">
        <f>4.4/AG66*AH66</f>
        <v>4.4000000000000004E-2</v>
      </c>
      <c r="AJ66" s="59">
        <f>2.64/AG66*AH66</f>
        <v>2.64E-2</v>
      </c>
    </row>
    <row r="67" spans="7:36" x14ac:dyDescent="0.15">
      <c r="G67" s="47"/>
      <c r="H67" s="47"/>
      <c r="I67" s="48"/>
      <c r="J67" s="48"/>
      <c r="K67" s="48"/>
      <c r="L67" s="48"/>
      <c r="M67" s="203"/>
      <c r="N67" s="147"/>
      <c r="O67" s="147"/>
      <c r="P67" s="65">
        <v>1</v>
      </c>
      <c r="Q67" s="38">
        <f>17.92/O66*P67</f>
        <v>0.35840000000000005</v>
      </c>
      <c r="R67" s="37">
        <f>14.34/O66*P67</f>
        <v>0.2868</v>
      </c>
      <c r="S67" s="199"/>
      <c r="T67" s="147"/>
      <c r="U67" s="147"/>
      <c r="V67" s="65">
        <v>1</v>
      </c>
      <c r="W67" s="37">
        <f>10.24/U66*V67</f>
        <v>0.20480000000000001</v>
      </c>
      <c r="X67" s="38">
        <f>8.19/U66*V67</f>
        <v>0.1638</v>
      </c>
      <c r="Y67" s="193"/>
      <c r="Z67" s="147"/>
      <c r="AA67" s="147"/>
      <c r="AB67" s="65">
        <v>1</v>
      </c>
      <c r="AC67" s="38">
        <f>11.2/AA66*AB67</f>
        <v>0.22399999999999998</v>
      </c>
      <c r="AD67" s="38">
        <f>6.72/AA66*AB67</f>
        <v>0.13439999999999999</v>
      </c>
      <c r="AE67" s="199"/>
      <c r="AF67" s="147"/>
      <c r="AG67" s="147"/>
      <c r="AH67" s="65">
        <v>1</v>
      </c>
      <c r="AI67" s="38">
        <f>4.4/AG66*AH67</f>
        <v>8.8000000000000009E-2</v>
      </c>
      <c r="AJ67" s="66">
        <f>2.64/AG66*AH67</f>
        <v>5.28E-2</v>
      </c>
    </row>
    <row r="68" spans="7:36" x14ac:dyDescent="0.15">
      <c r="G68" s="47"/>
      <c r="H68" s="47"/>
      <c r="I68" s="48"/>
      <c r="J68" s="48"/>
      <c r="K68" s="48"/>
      <c r="L68" s="48"/>
      <c r="M68" s="203"/>
      <c r="N68" s="147"/>
      <c r="O68" s="150"/>
      <c r="P68" s="56">
        <v>2</v>
      </c>
      <c r="Q68" s="57">
        <f>17.92/O66*P68</f>
        <v>0.7168000000000001</v>
      </c>
      <c r="R68" s="58">
        <f>14.34/O66*P68</f>
        <v>0.5736</v>
      </c>
      <c r="S68" s="199"/>
      <c r="T68" s="147"/>
      <c r="U68" s="150"/>
      <c r="V68" s="56">
        <v>2</v>
      </c>
      <c r="W68" s="58">
        <f>10.24/U66*V68</f>
        <v>0.40960000000000002</v>
      </c>
      <c r="X68" s="57">
        <f>8.19/U66*V68</f>
        <v>0.3276</v>
      </c>
      <c r="Y68" s="193"/>
      <c r="Z68" s="147"/>
      <c r="AA68" s="150"/>
      <c r="AB68" s="56">
        <v>2</v>
      </c>
      <c r="AC68" s="57">
        <f>11.2/AA66*AB68</f>
        <v>0.44799999999999995</v>
      </c>
      <c r="AD68" s="57">
        <f>6.72/AA66*AB68</f>
        <v>0.26879999999999998</v>
      </c>
      <c r="AE68" s="199"/>
      <c r="AF68" s="147"/>
      <c r="AG68" s="150"/>
      <c r="AH68" s="56">
        <v>2</v>
      </c>
      <c r="AI68" s="57">
        <f>4.4/AG66*AH68</f>
        <v>0.17600000000000002</v>
      </c>
      <c r="AJ68" s="59">
        <f>2.64/AG66*AH68</f>
        <v>0.1056</v>
      </c>
    </row>
    <row r="69" spans="7:36" x14ac:dyDescent="0.15">
      <c r="G69" s="47"/>
      <c r="H69" s="47"/>
      <c r="I69" s="48"/>
      <c r="J69" s="48"/>
      <c r="K69" s="48"/>
      <c r="L69" s="48"/>
      <c r="M69" s="203"/>
      <c r="N69" s="147"/>
      <c r="O69" s="151">
        <v>75</v>
      </c>
      <c r="P69" s="65">
        <v>0.5</v>
      </c>
      <c r="Q69" s="38">
        <f>17.92/O69*P69</f>
        <v>0.11946666666666668</v>
      </c>
      <c r="R69" s="37" t="s">
        <v>34</v>
      </c>
      <c r="S69" s="199"/>
      <c r="T69" s="147"/>
      <c r="U69" s="151">
        <v>75</v>
      </c>
      <c r="V69" s="65">
        <v>0.5</v>
      </c>
      <c r="W69" s="37">
        <f>10.24/U69*V69</f>
        <v>6.826666666666667E-2</v>
      </c>
      <c r="X69" s="38">
        <f>8.19/U69*V69</f>
        <v>5.4599999999999996E-2</v>
      </c>
      <c r="Y69" s="193"/>
      <c r="Z69" s="147"/>
      <c r="AA69" s="151">
        <v>75</v>
      </c>
      <c r="AB69" s="65">
        <v>0.5</v>
      </c>
      <c r="AC69" s="38">
        <f>11.2/AA69*AB69</f>
        <v>7.4666666666666659E-2</v>
      </c>
      <c r="AD69" s="38">
        <f>6.72/AA69*AB69</f>
        <v>4.48E-2</v>
      </c>
      <c r="AE69" s="199"/>
      <c r="AF69" s="147"/>
      <c r="AG69" s="151">
        <v>75</v>
      </c>
      <c r="AH69" s="65">
        <v>0.5</v>
      </c>
      <c r="AI69" s="38">
        <f>4.4/AG69*AH69</f>
        <v>2.9333333333333336E-2</v>
      </c>
      <c r="AJ69" s="66">
        <f>2.64/AG69*AH69</f>
        <v>1.7600000000000001E-2</v>
      </c>
    </row>
    <row r="70" spans="7:36" x14ac:dyDescent="0.15">
      <c r="G70" s="47"/>
      <c r="H70" s="47"/>
      <c r="I70" s="48"/>
      <c r="J70" s="48"/>
      <c r="K70" s="48"/>
      <c r="L70" s="48"/>
      <c r="M70" s="203"/>
      <c r="N70" s="147"/>
      <c r="O70" s="147"/>
      <c r="P70" s="56">
        <v>1</v>
      </c>
      <c r="Q70" s="22">
        <f>17.92/O69*P70</f>
        <v>0.23893333333333336</v>
      </c>
      <c r="R70" s="20">
        <f>14.34/O69*P70</f>
        <v>0.19120000000000001</v>
      </c>
      <c r="S70" s="199"/>
      <c r="T70" s="147"/>
      <c r="U70" s="147"/>
      <c r="V70" s="56">
        <v>1</v>
      </c>
      <c r="W70" s="20">
        <f>10.24/U69*V70</f>
        <v>0.13653333333333334</v>
      </c>
      <c r="X70" s="22">
        <f>18.19/U69*V70</f>
        <v>0.24253333333333335</v>
      </c>
      <c r="Y70" s="193"/>
      <c r="Z70" s="147"/>
      <c r="AA70" s="147"/>
      <c r="AB70" s="56">
        <v>1</v>
      </c>
      <c r="AC70" s="22">
        <f>11.2/AA69*AB70</f>
        <v>0.14933333333333332</v>
      </c>
      <c r="AD70" s="22">
        <f>6.72/AA69*AB70</f>
        <v>8.9599999999999999E-2</v>
      </c>
      <c r="AE70" s="199"/>
      <c r="AF70" s="147"/>
      <c r="AG70" s="147"/>
      <c r="AH70" s="56">
        <v>1</v>
      </c>
      <c r="AI70" s="22">
        <f>4.4/AG69*AH70</f>
        <v>5.8666666666666673E-2</v>
      </c>
      <c r="AJ70" s="21">
        <f>2.64/AG69*AH70</f>
        <v>3.5200000000000002E-2</v>
      </c>
    </row>
    <row r="71" spans="7:36" x14ac:dyDescent="0.15">
      <c r="G71" s="47"/>
      <c r="H71" s="47"/>
      <c r="I71" s="48"/>
      <c r="J71" s="48"/>
      <c r="K71" s="48"/>
      <c r="L71" s="48"/>
      <c r="M71" s="203"/>
      <c r="N71" s="147"/>
      <c r="O71" s="150"/>
      <c r="P71" s="65">
        <v>2</v>
      </c>
      <c r="Q71" s="38">
        <f>17.92/O69*P71</f>
        <v>0.47786666666666672</v>
      </c>
      <c r="R71" s="37">
        <f>14.34/O69*P71</f>
        <v>0.38240000000000002</v>
      </c>
      <c r="S71" s="199"/>
      <c r="T71" s="147"/>
      <c r="U71" s="150"/>
      <c r="V71" s="65">
        <v>2</v>
      </c>
      <c r="W71" s="37">
        <f>10.24/U69*V71</f>
        <v>0.27306666666666668</v>
      </c>
      <c r="X71" s="38">
        <f>8.19/U69*V71</f>
        <v>0.21839999999999998</v>
      </c>
      <c r="Y71" s="193"/>
      <c r="Z71" s="147"/>
      <c r="AA71" s="150"/>
      <c r="AB71" s="65">
        <v>2</v>
      </c>
      <c r="AC71" s="38">
        <f>11.2/AA69*AB71</f>
        <v>0.29866666666666664</v>
      </c>
      <c r="AD71" s="38">
        <f>6.72/AA69*AB71</f>
        <v>0.1792</v>
      </c>
      <c r="AE71" s="199"/>
      <c r="AF71" s="147"/>
      <c r="AG71" s="150"/>
      <c r="AH71" s="65">
        <v>2</v>
      </c>
      <c r="AI71" s="38">
        <f>4.4/AG69*AH71</f>
        <v>0.11733333333333335</v>
      </c>
      <c r="AJ71" s="66">
        <f>2.64/AG69*AH71</f>
        <v>7.0400000000000004E-2</v>
      </c>
    </row>
    <row r="72" spans="7:36" x14ac:dyDescent="0.15">
      <c r="G72" s="47"/>
      <c r="H72" s="47"/>
      <c r="I72" s="48"/>
      <c r="J72" s="48"/>
      <c r="K72" s="48"/>
      <c r="L72" s="48"/>
      <c r="M72" s="203"/>
      <c r="N72" s="147"/>
      <c r="O72" s="146">
        <v>100</v>
      </c>
      <c r="P72" s="56">
        <v>0.5</v>
      </c>
      <c r="Q72" s="57">
        <f>17.92/O72*P72</f>
        <v>8.9600000000000013E-2</v>
      </c>
      <c r="R72" s="58">
        <f>14.34/O72*P72</f>
        <v>7.17E-2</v>
      </c>
      <c r="S72" s="199"/>
      <c r="T72" s="147"/>
      <c r="U72" s="146">
        <v>100</v>
      </c>
      <c r="V72" s="56">
        <v>0.5</v>
      </c>
      <c r="W72" s="58">
        <f>10.24/U72*V72</f>
        <v>5.1200000000000002E-2</v>
      </c>
      <c r="X72" s="57">
        <f>8.19/U72*V72</f>
        <v>4.095E-2</v>
      </c>
      <c r="Y72" s="193"/>
      <c r="Z72" s="147"/>
      <c r="AA72" s="146">
        <v>100</v>
      </c>
      <c r="AB72" s="56">
        <v>0.5</v>
      </c>
      <c r="AC72" s="57">
        <f>11.2/AA72*AB72</f>
        <v>5.5999999999999994E-2</v>
      </c>
      <c r="AD72" s="57">
        <f>6.72/AA72*AB72</f>
        <v>3.3599999999999998E-2</v>
      </c>
      <c r="AE72" s="199"/>
      <c r="AF72" s="147"/>
      <c r="AG72" s="146">
        <v>100</v>
      </c>
      <c r="AH72" s="56">
        <v>0.5</v>
      </c>
      <c r="AI72" s="57">
        <f>4.4/AG72*AH72</f>
        <v>2.2000000000000002E-2</v>
      </c>
      <c r="AJ72" s="59">
        <f>2.64/AG72*AH72</f>
        <v>1.32E-2</v>
      </c>
    </row>
    <row r="73" spans="7:36" x14ac:dyDescent="0.15">
      <c r="G73" s="47"/>
      <c r="H73" s="47"/>
      <c r="I73" s="48"/>
      <c r="J73" s="48"/>
      <c r="K73" s="48"/>
      <c r="L73" s="48"/>
      <c r="M73" s="203"/>
      <c r="N73" s="147"/>
      <c r="O73" s="147"/>
      <c r="P73" s="65">
        <v>1</v>
      </c>
      <c r="Q73" s="38">
        <f>17.92/O72*P73</f>
        <v>0.17920000000000003</v>
      </c>
      <c r="R73" s="37">
        <f>14.34/O72*P73</f>
        <v>0.1434</v>
      </c>
      <c r="S73" s="199"/>
      <c r="T73" s="147"/>
      <c r="U73" s="147"/>
      <c r="V73" s="65">
        <v>1</v>
      </c>
      <c r="W73" s="37">
        <f>10.24/U72*V73</f>
        <v>0.1024</v>
      </c>
      <c r="X73" s="38">
        <f>8.19/U72*V73</f>
        <v>8.1900000000000001E-2</v>
      </c>
      <c r="Y73" s="193"/>
      <c r="Z73" s="147"/>
      <c r="AA73" s="147"/>
      <c r="AB73" s="65">
        <v>1</v>
      </c>
      <c r="AC73" s="38">
        <f>11.2/AA72*AB73</f>
        <v>0.11199999999999999</v>
      </c>
      <c r="AD73" s="38">
        <f>6.72/AA72*AB73</f>
        <v>6.7199999999999996E-2</v>
      </c>
      <c r="AE73" s="199"/>
      <c r="AF73" s="147"/>
      <c r="AG73" s="147"/>
      <c r="AH73" s="65">
        <v>1</v>
      </c>
      <c r="AI73" s="38">
        <f>4.4/AG72*AH73</f>
        <v>4.4000000000000004E-2</v>
      </c>
      <c r="AJ73" s="66">
        <f>2.64/AG72*AH73</f>
        <v>2.64E-2</v>
      </c>
    </row>
    <row r="74" spans="7:36" ht="14.25" thickBot="1" x14ac:dyDescent="0.2">
      <c r="G74" s="47"/>
      <c r="H74" s="47"/>
      <c r="I74" s="48"/>
      <c r="J74" s="48"/>
      <c r="K74" s="48"/>
      <c r="L74" s="48"/>
      <c r="M74" s="204"/>
      <c r="N74" s="148"/>
      <c r="O74" s="148"/>
      <c r="P74" s="67">
        <v>2</v>
      </c>
      <c r="Q74" s="68">
        <f>17.92/O72*P74</f>
        <v>0.35840000000000005</v>
      </c>
      <c r="R74" s="69">
        <f>14.34/O72*P74</f>
        <v>0.2868</v>
      </c>
      <c r="S74" s="199"/>
      <c r="T74" s="147"/>
      <c r="U74" s="147"/>
      <c r="V74" s="70">
        <v>2</v>
      </c>
      <c r="W74" s="71">
        <f>10.24/U72*V74</f>
        <v>0.20480000000000001</v>
      </c>
      <c r="X74" s="72">
        <f>8.19/U72*V74</f>
        <v>0.1638</v>
      </c>
      <c r="Y74" s="193"/>
      <c r="Z74" s="147"/>
      <c r="AA74" s="147"/>
      <c r="AB74" s="70">
        <v>2</v>
      </c>
      <c r="AC74" s="72">
        <f>11.2/AA72*AB74</f>
        <v>0.22399999999999998</v>
      </c>
      <c r="AD74" s="72">
        <f>6.72/AA72*AB74</f>
        <v>0.13439999999999999</v>
      </c>
      <c r="AE74" s="199"/>
      <c r="AF74" s="147"/>
      <c r="AG74" s="147"/>
      <c r="AH74" s="70">
        <v>2</v>
      </c>
      <c r="AI74" s="72">
        <f>4.4/AG72*AH74</f>
        <v>8.8000000000000009E-2</v>
      </c>
      <c r="AJ74" s="73">
        <f>2.64/AG72*AH74</f>
        <v>5.28E-2</v>
      </c>
    </row>
    <row r="75" spans="7:36" x14ac:dyDescent="0.15">
      <c r="G75" s="47"/>
      <c r="H75" s="47"/>
      <c r="I75" s="48"/>
      <c r="J75" s="48"/>
      <c r="K75" s="48"/>
      <c r="L75" s="48"/>
      <c r="S75" s="199"/>
      <c r="T75" s="149" t="s">
        <v>35</v>
      </c>
      <c r="U75" s="140">
        <v>25</v>
      </c>
      <c r="V75" s="74">
        <v>0.5</v>
      </c>
      <c r="W75" s="75">
        <f>13.57/U75*V75</f>
        <v>0.27140000000000003</v>
      </c>
      <c r="X75" s="76">
        <f>13.68/U75*V75</f>
        <v>0.27360000000000001</v>
      </c>
      <c r="Y75" s="194"/>
      <c r="Z75" s="149" t="s">
        <v>36</v>
      </c>
      <c r="AA75" s="140">
        <v>25</v>
      </c>
      <c r="AB75" s="74">
        <v>0.5</v>
      </c>
      <c r="AC75" s="76">
        <f>11.2/AA75*AB75</f>
        <v>0.22399999999999998</v>
      </c>
      <c r="AD75" s="76">
        <f>8.4/AA75*AB75</f>
        <v>0.16800000000000001</v>
      </c>
      <c r="AE75" s="199"/>
      <c r="AF75" s="149" t="s">
        <v>36</v>
      </c>
      <c r="AG75" s="140">
        <v>25</v>
      </c>
      <c r="AH75" s="74">
        <v>0.5</v>
      </c>
      <c r="AI75" s="76">
        <f>4.4/AG75*AH75</f>
        <v>8.8000000000000009E-2</v>
      </c>
      <c r="AJ75" s="77">
        <f>3.3/AG75*AH75</f>
        <v>6.6000000000000003E-2</v>
      </c>
    </row>
    <row r="76" spans="7:36" x14ac:dyDescent="0.15">
      <c r="G76" s="47"/>
      <c r="H76" s="47"/>
      <c r="I76" s="48"/>
      <c r="J76" s="48"/>
      <c r="K76" s="48"/>
      <c r="L76" s="48"/>
      <c r="S76" s="199"/>
      <c r="T76" s="141"/>
      <c r="U76" s="141"/>
      <c r="V76" s="56">
        <v>1</v>
      </c>
      <c r="W76" s="20">
        <f>13.57/U75*V76</f>
        <v>0.54280000000000006</v>
      </c>
      <c r="X76" s="22">
        <f>13.68/U75*V76</f>
        <v>0.54720000000000002</v>
      </c>
      <c r="Y76" s="194"/>
      <c r="Z76" s="141"/>
      <c r="AA76" s="141"/>
      <c r="AB76" s="56">
        <v>1</v>
      </c>
      <c r="AC76" s="22">
        <f>11.2/AA75*AB76</f>
        <v>0.44799999999999995</v>
      </c>
      <c r="AD76" s="22">
        <f>8.4/AA75*AB76</f>
        <v>0.33600000000000002</v>
      </c>
      <c r="AE76" s="199"/>
      <c r="AF76" s="141"/>
      <c r="AG76" s="141"/>
      <c r="AH76" s="56">
        <v>1</v>
      </c>
      <c r="AI76" s="22">
        <f>4.4/AG75*AH76</f>
        <v>0.17600000000000002</v>
      </c>
      <c r="AJ76" s="21">
        <f>3.3/AG75*AH76</f>
        <v>0.13200000000000001</v>
      </c>
    </row>
    <row r="77" spans="7:36" x14ac:dyDescent="0.15">
      <c r="G77" s="47"/>
      <c r="H77" s="47"/>
      <c r="I77" s="48"/>
      <c r="J77" s="48"/>
      <c r="K77" s="48"/>
      <c r="L77" s="48"/>
      <c r="S77" s="199"/>
      <c r="T77" s="141"/>
      <c r="U77" s="143"/>
      <c r="V77" s="74">
        <v>2</v>
      </c>
      <c r="W77" s="75">
        <f>13.57/U75*V77</f>
        <v>1.0856000000000001</v>
      </c>
      <c r="X77" s="76">
        <f>13.68/U75*V77</f>
        <v>1.0944</v>
      </c>
      <c r="Y77" s="194"/>
      <c r="Z77" s="141"/>
      <c r="AA77" s="143"/>
      <c r="AB77" s="74">
        <v>2</v>
      </c>
      <c r="AC77" s="76">
        <f>11.2/AA75*AB77</f>
        <v>0.89599999999999991</v>
      </c>
      <c r="AD77" s="76">
        <f>8.4/AA75*AB77</f>
        <v>0.67200000000000004</v>
      </c>
      <c r="AE77" s="199"/>
      <c r="AF77" s="141"/>
      <c r="AG77" s="143"/>
      <c r="AH77" s="74">
        <v>2</v>
      </c>
      <c r="AI77" s="76">
        <f>4.4/AG75*AH77</f>
        <v>0.35200000000000004</v>
      </c>
      <c r="AJ77" s="77">
        <f>3.3/AG75*AH77</f>
        <v>0.26400000000000001</v>
      </c>
    </row>
    <row r="78" spans="7:36" x14ac:dyDescent="0.15">
      <c r="G78" s="47"/>
      <c r="H78" s="47"/>
      <c r="I78" s="48"/>
      <c r="J78" s="48"/>
      <c r="K78" s="48"/>
      <c r="L78" s="48"/>
      <c r="S78" s="199"/>
      <c r="T78" s="141"/>
      <c r="U78" s="140">
        <v>50</v>
      </c>
      <c r="V78" s="56">
        <v>0.5</v>
      </c>
      <c r="W78" s="58">
        <f>13.57/U78*V78</f>
        <v>0.13570000000000002</v>
      </c>
      <c r="X78" s="57">
        <f>13.68/U78*V78</f>
        <v>0.1368</v>
      </c>
      <c r="Y78" s="194"/>
      <c r="Z78" s="141"/>
      <c r="AA78" s="140">
        <v>50</v>
      </c>
      <c r="AB78" s="56">
        <v>0.5</v>
      </c>
      <c r="AC78" s="57">
        <f>11.2/AA78*AB78</f>
        <v>0.11199999999999999</v>
      </c>
      <c r="AD78" s="57">
        <f>8.4/AA78*AB78</f>
        <v>8.4000000000000005E-2</v>
      </c>
      <c r="AE78" s="199"/>
      <c r="AF78" s="141"/>
      <c r="AG78" s="140">
        <v>50</v>
      </c>
      <c r="AH78" s="56">
        <v>0.5</v>
      </c>
      <c r="AI78" s="57">
        <f>4.4/AG78*AH78</f>
        <v>4.4000000000000004E-2</v>
      </c>
      <c r="AJ78" s="59">
        <f>3.3/AG78*AH78</f>
        <v>3.3000000000000002E-2</v>
      </c>
    </row>
    <row r="79" spans="7:36" x14ac:dyDescent="0.15">
      <c r="G79" s="47"/>
      <c r="H79" s="47"/>
      <c r="I79" s="48"/>
      <c r="J79" s="48"/>
      <c r="K79" s="48"/>
      <c r="L79" s="48"/>
      <c r="S79" s="199"/>
      <c r="T79" s="141"/>
      <c r="U79" s="141"/>
      <c r="V79" s="74">
        <v>1</v>
      </c>
      <c r="W79" s="75">
        <f>13.57/U78*V79</f>
        <v>0.27140000000000003</v>
      </c>
      <c r="X79" s="76">
        <f>13.68/U78*V79</f>
        <v>0.27360000000000001</v>
      </c>
      <c r="Y79" s="194"/>
      <c r="Z79" s="141"/>
      <c r="AA79" s="141"/>
      <c r="AB79" s="74">
        <v>1</v>
      </c>
      <c r="AC79" s="76">
        <f>11.2/AA78*AB79</f>
        <v>0.22399999999999998</v>
      </c>
      <c r="AD79" s="76">
        <f>8.4/AA78*AB79</f>
        <v>0.16800000000000001</v>
      </c>
      <c r="AE79" s="199"/>
      <c r="AF79" s="141"/>
      <c r="AG79" s="141"/>
      <c r="AH79" s="74">
        <v>1</v>
      </c>
      <c r="AI79" s="76">
        <f>4.4/AG78*AH79</f>
        <v>8.8000000000000009E-2</v>
      </c>
      <c r="AJ79" s="77">
        <f>3.3/AG78*AH79</f>
        <v>6.6000000000000003E-2</v>
      </c>
    </row>
    <row r="80" spans="7:36" x14ac:dyDescent="0.15">
      <c r="G80" s="47"/>
      <c r="H80" s="47"/>
      <c r="I80" s="48"/>
      <c r="J80" s="48"/>
      <c r="K80" s="48"/>
      <c r="L80" s="48"/>
      <c r="S80" s="199"/>
      <c r="T80" s="141"/>
      <c r="U80" s="143"/>
      <c r="V80" s="56">
        <v>2</v>
      </c>
      <c r="W80" s="58">
        <f>13.57/U78*V80</f>
        <v>0.54280000000000006</v>
      </c>
      <c r="X80" s="57">
        <f>13.68/U78*V80</f>
        <v>0.54720000000000002</v>
      </c>
      <c r="Y80" s="194"/>
      <c r="Z80" s="141"/>
      <c r="AA80" s="143"/>
      <c r="AB80" s="56">
        <v>2</v>
      </c>
      <c r="AC80" s="57">
        <f>11.2/AA78*AB80</f>
        <v>0.44799999999999995</v>
      </c>
      <c r="AD80" s="57">
        <f>8.4/AA78*AB80</f>
        <v>0.33600000000000002</v>
      </c>
      <c r="AE80" s="199"/>
      <c r="AF80" s="141"/>
      <c r="AG80" s="143"/>
      <c r="AH80" s="56">
        <v>2</v>
      </c>
      <c r="AI80" s="57">
        <f>4.4/AG78*AH80</f>
        <v>0.17600000000000002</v>
      </c>
      <c r="AJ80" s="59">
        <f>3.3/AG78*AH80</f>
        <v>0.13200000000000001</v>
      </c>
    </row>
    <row r="81" spans="7:36" x14ac:dyDescent="0.15">
      <c r="G81" s="47"/>
      <c r="H81" s="47"/>
      <c r="I81" s="48"/>
      <c r="J81" s="48"/>
      <c r="K81" s="48"/>
      <c r="L81" s="48"/>
      <c r="S81" s="199"/>
      <c r="T81" s="141"/>
      <c r="U81" s="145">
        <v>75</v>
      </c>
      <c r="V81" s="74">
        <v>0.5</v>
      </c>
      <c r="W81" s="75">
        <f>13.57/U81*V81</f>
        <v>9.0466666666666667E-2</v>
      </c>
      <c r="X81" s="76">
        <f>13.68/U81*V81</f>
        <v>9.1200000000000003E-2</v>
      </c>
      <c r="Y81" s="194"/>
      <c r="Z81" s="141"/>
      <c r="AA81" s="145">
        <v>75</v>
      </c>
      <c r="AB81" s="74">
        <v>0.5</v>
      </c>
      <c r="AC81" s="76">
        <f>11.2/AA81*AB81</f>
        <v>7.4666666666666659E-2</v>
      </c>
      <c r="AD81" s="76">
        <f>8.4/AA81*AB81</f>
        <v>5.6000000000000001E-2</v>
      </c>
      <c r="AE81" s="199"/>
      <c r="AF81" s="141"/>
      <c r="AG81" s="145">
        <v>75</v>
      </c>
      <c r="AH81" s="74">
        <v>0.5</v>
      </c>
      <c r="AI81" s="76">
        <f>4.4/AG81*AH81</f>
        <v>2.9333333333333336E-2</v>
      </c>
      <c r="AJ81" s="77">
        <f>3.3/AG81*AH81</f>
        <v>2.1999999999999999E-2</v>
      </c>
    </row>
    <row r="82" spans="7:36" x14ac:dyDescent="0.15">
      <c r="G82" s="47"/>
      <c r="H82" s="47"/>
      <c r="I82" s="48"/>
      <c r="J82" s="48"/>
      <c r="K82" s="48"/>
      <c r="L82" s="48"/>
      <c r="S82" s="199"/>
      <c r="T82" s="141"/>
      <c r="U82" s="141"/>
      <c r="V82" s="56">
        <v>1</v>
      </c>
      <c r="W82" s="20">
        <f>13.57/U81*V82</f>
        <v>0.18093333333333333</v>
      </c>
      <c r="X82" s="22">
        <f>13.68/U81*V82</f>
        <v>0.18240000000000001</v>
      </c>
      <c r="Y82" s="194"/>
      <c r="Z82" s="141"/>
      <c r="AA82" s="141"/>
      <c r="AB82" s="56">
        <v>1</v>
      </c>
      <c r="AC82" s="22">
        <f>11.2/AA81*AB82</f>
        <v>0.14933333333333332</v>
      </c>
      <c r="AD82" s="22">
        <f>8.4/AA81*AB82</f>
        <v>0.112</v>
      </c>
      <c r="AE82" s="199"/>
      <c r="AF82" s="141"/>
      <c r="AG82" s="141"/>
      <c r="AH82" s="56">
        <v>1</v>
      </c>
      <c r="AI82" s="22">
        <f>4.4/AG81*AH82</f>
        <v>5.8666666666666673E-2</v>
      </c>
      <c r="AJ82" s="21">
        <f>3.3/AG81*AH82</f>
        <v>4.3999999999999997E-2</v>
      </c>
    </row>
    <row r="83" spans="7:36" x14ac:dyDescent="0.15">
      <c r="G83" s="47"/>
      <c r="H83" s="47"/>
      <c r="I83" s="48"/>
      <c r="J83" s="48"/>
      <c r="K83" s="48"/>
      <c r="L83" s="48"/>
      <c r="S83" s="199"/>
      <c r="T83" s="141"/>
      <c r="U83" s="143"/>
      <c r="V83" s="74">
        <v>2</v>
      </c>
      <c r="W83" s="75">
        <f>13.57/U81*V83</f>
        <v>0.36186666666666667</v>
      </c>
      <c r="X83" s="76">
        <f>13.68/U81*V83</f>
        <v>0.36480000000000001</v>
      </c>
      <c r="Y83" s="194"/>
      <c r="Z83" s="141"/>
      <c r="AA83" s="143"/>
      <c r="AB83" s="74">
        <v>2</v>
      </c>
      <c r="AC83" s="76">
        <f>11.2/AA81*AB83</f>
        <v>0.29866666666666664</v>
      </c>
      <c r="AD83" s="76">
        <f>8.4/AA81*AB83</f>
        <v>0.224</v>
      </c>
      <c r="AE83" s="199"/>
      <c r="AF83" s="141"/>
      <c r="AG83" s="143"/>
      <c r="AH83" s="74">
        <v>2</v>
      </c>
      <c r="AI83" s="76">
        <f>4.4/AG81*AH83</f>
        <v>0.11733333333333335</v>
      </c>
      <c r="AJ83" s="77">
        <f>3.3/AG81*AH83</f>
        <v>8.7999999999999995E-2</v>
      </c>
    </row>
    <row r="84" spans="7:36" x14ac:dyDescent="0.15">
      <c r="G84" s="47"/>
      <c r="H84" s="47"/>
      <c r="I84" s="48"/>
      <c r="J84" s="48"/>
      <c r="K84" s="48"/>
      <c r="L84" s="48"/>
      <c r="S84" s="199"/>
      <c r="T84" s="141"/>
      <c r="U84" s="140">
        <v>100</v>
      </c>
      <c r="V84" s="56">
        <v>0.5</v>
      </c>
      <c r="W84" s="58">
        <f>13.57/U84*V84</f>
        <v>6.7850000000000008E-2</v>
      </c>
      <c r="X84" s="57">
        <f>13.68/U84*V84</f>
        <v>6.8400000000000002E-2</v>
      </c>
      <c r="Y84" s="194"/>
      <c r="Z84" s="141"/>
      <c r="AA84" s="140">
        <v>100</v>
      </c>
      <c r="AB84" s="56">
        <v>0.5</v>
      </c>
      <c r="AC84" s="57">
        <f>11.2/AA84*AB84</f>
        <v>5.5999999999999994E-2</v>
      </c>
      <c r="AD84" s="57">
        <f>8.4/AA84*AB84</f>
        <v>4.2000000000000003E-2</v>
      </c>
      <c r="AE84" s="199"/>
      <c r="AF84" s="141"/>
      <c r="AG84" s="140">
        <v>100</v>
      </c>
      <c r="AH84" s="56">
        <v>0.5</v>
      </c>
      <c r="AI84" s="57">
        <f>4.4/AG84*AH84</f>
        <v>2.2000000000000002E-2</v>
      </c>
      <c r="AJ84" s="59">
        <f>3.3/AG84*AH84</f>
        <v>1.6500000000000001E-2</v>
      </c>
    </row>
    <row r="85" spans="7:36" x14ac:dyDescent="0.15">
      <c r="G85" s="47"/>
      <c r="H85" s="47"/>
      <c r="I85" s="48"/>
      <c r="J85" s="48"/>
      <c r="K85" s="48"/>
      <c r="L85" s="48"/>
      <c r="S85" s="199"/>
      <c r="T85" s="141"/>
      <c r="U85" s="141"/>
      <c r="V85" s="74">
        <v>1</v>
      </c>
      <c r="W85" s="75">
        <f>13.57/U84*V85</f>
        <v>0.13570000000000002</v>
      </c>
      <c r="X85" s="76">
        <f>13.68/U84*V85</f>
        <v>0.1368</v>
      </c>
      <c r="Y85" s="194"/>
      <c r="Z85" s="141"/>
      <c r="AA85" s="141"/>
      <c r="AB85" s="65">
        <v>1</v>
      </c>
      <c r="AC85" s="38">
        <f>11.2/AA84*AB85</f>
        <v>0.11199999999999999</v>
      </c>
      <c r="AD85" s="38">
        <f>8.4/AA84*AB85</f>
        <v>8.4000000000000005E-2</v>
      </c>
      <c r="AE85" s="199"/>
      <c r="AF85" s="141"/>
      <c r="AG85" s="141"/>
      <c r="AH85" s="65">
        <v>1</v>
      </c>
      <c r="AI85" s="38">
        <f>4.4/AG84*AH85</f>
        <v>4.4000000000000004E-2</v>
      </c>
      <c r="AJ85" s="66">
        <f>3.3/AG84*AH85</f>
        <v>3.3000000000000002E-2</v>
      </c>
    </row>
    <row r="86" spans="7:36" ht="14.25" thickBot="1" x14ac:dyDescent="0.2">
      <c r="G86" s="47"/>
      <c r="H86" s="47"/>
      <c r="I86" s="48"/>
      <c r="J86" s="48"/>
      <c r="K86" s="48"/>
      <c r="L86" s="48"/>
      <c r="S86" s="200"/>
      <c r="T86" s="142"/>
      <c r="U86" s="142"/>
      <c r="V86" s="67">
        <v>2</v>
      </c>
      <c r="W86" s="69">
        <f>13.57/U84*V86</f>
        <v>0.27140000000000003</v>
      </c>
      <c r="X86" s="68">
        <f>13.68/U84*V86</f>
        <v>0.27360000000000001</v>
      </c>
      <c r="Y86" s="194"/>
      <c r="Z86" s="143"/>
      <c r="AA86" s="143"/>
      <c r="AB86" s="56">
        <v>2</v>
      </c>
      <c r="AC86" s="72">
        <f>11.2/AA84*AB86</f>
        <v>0.22399999999999998</v>
      </c>
      <c r="AD86" s="57">
        <f>8.4/AA84*AB86</f>
        <v>0.16800000000000001</v>
      </c>
      <c r="AE86" s="199"/>
      <c r="AF86" s="143"/>
      <c r="AG86" s="143"/>
      <c r="AH86" s="56">
        <v>2</v>
      </c>
      <c r="AI86" s="72">
        <f>4.4/AG84*AH86</f>
        <v>8.8000000000000009E-2</v>
      </c>
      <c r="AJ86" s="59">
        <f>3.3/AG84*AH86</f>
        <v>6.6000000000000003E-2</v>
      </c>
    </row>
    <row r="87" spans="7:36" x14ac:dyDescent="0.15">
      <c r="G87" s="47"/>
      <c r="H87" s="47"/>
      <c r="I87" s="48"/>
      <c r="J87" s="48"/>
      <c r="K87" s="48"/>
      <c r="L87" s="48"/>
      <c r="Y87" s="194"/>
      <c r="Z87" s="144" t="s">
        <v>37</v>
      </c>
      <c r="AA87" s="138">
        <v>25</v>
      </c>
      <c r="AB87" s="78">
        <v>0.5</v>
      </c>
      <c r="AC87" s="79">
        <f>14.336/AA87*AB87</f>
        <v>0.28672000000000003</v>
      </c>
      <c r="AD87" s="80">
        <f>8.4/AA87*AB87</f>
        <v>0.16800000000000001</v>
      </c>
      <c r="AE87" s="199"/>
      <c r="AF87" s="144" t="s">
        <v>37</v>
      </c>
      <c r="AG87" s="138">
        <v>25</v>
      </c>
      <c r="AH87" s="78">
        <v>0.5</v>
      </c>
      <c r="AI87" s="79">
        <f>5.362/AG87*AH87</f>
        <v>0.10724</v>
      </c>
      <c r="AJ87" s="81">
        <f>3.3/AG87*AH87</f>
        <v>6.6000000000000003E-2</v>
      </c>
    </row>
    <row r="88" spans="7:36" x14ac:dyDescent="0.15">
      <c r="G88" s="47"/>
      <c r="H88" s="47"/>
      <c r="I88" s="48"/>
      <c r="J88" s="48"/>
      <c r="K88" s="48"/>
      <c r="L88" s="48"/>
      <c r="Y88" s="194"/>
      <c r="Z88" s="136"/>
      <c r="AA88" s="136"/>
      <c r="AB88" s="56">
        <v>1</v>
      </c>
      <c r="AC88" s="20">
        <f>14.336/AA87*AB88</f>
        <v>0.57344000000000006</v>
      </c>
      <c r="AD88" s="82">
        <f>8.4/AA87*AB88</f>
        <v>0.33600000000000002</v>
      </c>
      <c r="AE88" s="199"/>
      <c r="AF88" s="136"/>
      <c r="AG88" s="136"/>
      <c r="AH88" s="56">
        <v>1</v>
      </c>
      <c r="AI88" s="20">
        <f>5.362/AG87*AH88</f>
        <v>0.21448</v>
      </c>
      <c r="AJ88" s="83">
        <f>3.3/AG87*AH88</f>
        <v>0.13200000000000001</v>
      </c>
    </row>
    <row r="89" spans="7:36" x14ac:dyDescent="0.15">
      <c r="G89" s="47"/>
      <c r="H89" s="47"/>
      <c r="I89" s="48"/>
      <c r="J89" s="48"/>
      <c r="K89" s="48"/>
      <c r="L89" s="48"/>
      <c r="Y89" s="194"/>
      <c r="Z89" s="136"/>
      <c r="AA89" s="137"/>
      <c r="AB89" s="78">
        <v>2</v>
      </c>
      <c r="AC89" s="79">
        <f>14.336/AA87*AB89</f>
        <v>1.1468800000000001</v>
      </c>
      <c r="AD89" s="80">
        <f>8.4/AA87*AB89</f>
        <v>0.67200000000000004</v>
      </c>
      <c r="AE89" s="199"/>
      <c r="AF89" s="136"/>
      <c r="AG89" s="137"/>
      <c r="AH89" s="78">
        <v>2</v>
      </c>
      <c r="AI89" s="79">
        <f>5.362/AG87*AH89</f>
        <v>0.42896000000000001</v>
      </c>
      <c r="AJ89" s="81">
        <f>3.3/AG87*AH89</f>
        <v>0.26400000000000001</v>
      </c>
    </row>
    <row r="90" spans="7:36" x14ac:dyDescent="0.15">
      <c r="G90" s="47"/>
      <c r="H90" s="47"/>
      <c r="I90" s="48"/>
      <c r="J90" s="48"/>
      <c r="K90" s="48"/>
      <c r="L90" s="48"/>
      <c r="Y90" s="194"/>
      <c r="Z90" s="136"/>
      <c r="AA90" s="138">
        <v>50</v>
      </c>
      <c r="AB90" s="56">
        <v>0.5</v>
      </c>
      <c r="AC90" s="58">
        <f>14.336/AA90*AB90</f>
        <v>0.14336000000000002</v>
      </c>
      <c r="AD90" s="84">
        <f>8.4/AA90*AB90</f>
        <v>8.4000000000000005E-2</v>
      </c>
      <c r="AE90" s="199"/>
      <c r="AF90" s="136"/>
      <c r="AG90" s="138">
        <v>50</v>
      </c>
      <c r="AH90" s="56">
        <v>0.5</v>
      </c>
      <c r="AI90" s="58">
        <f>5.362/AG90*AH90</f>
        <v>5.3620000000000001E-2</v>
      </c>
      <c r="AJ90" s="85">
        <f>3.3/AG90*AH90</f>
        <v>3.3000000000000002E-2</v>
      </c>
    </row>
    <row r="91" spans="7:36" x14ac:dyDescent="0.15">
      <c r="G91" s="47"/>
      <c r="H91" s="47"/>
      <c r="I91" s="48"/>
      <c r="J91" s="48"/>
      <c r="K91" s="48"/>
      <c r="L91" s="48"/>
      <c r="Y91" s="194"/>
      <c r="Z91" s="136"/>
      <c r="AA91" s="136"/>
      <c r="AB91" s="78">
        <v>1</v>
      </c>
      <c r="AC91" s="79">
        <f>14.336/AA90*AB91</f>
        <v>0.28672000000000003</v>
      </c>
      <c r="AD91" s="80">
        <f>8.4/AA90*AB91</f>
        <v>0.16800000000000001</v>
      </c>
      <c r="AE91" s="199"/>
      <c r="AF91" s="136"/>
      <c r="AG91" s="136"/>
      <c r="AH91" s="78">
        <v>1</v>
      </c>
      <c r="AI91" s="79">
        <f>5.362/AG90*AH91</f>
        <v>0.10724</v>
      </c>
      <c r="AJ91" s="81">
        <f>3.3/AG90*AH91</f>
        <v>6.6000000000000003E-2</v>
      </c>
    </row>
    <row r="92" spans="7:36" x14ac:dyDescent="0.15">
      <c r="G92" s="47"/>
      <c r="H92" s="47"/>
      <c r="I92" s="48"/>
      <c r="J92" s="48"/>
      <c r="K92" s="48"/>
      <c r="L92" s="48"/>
      <c r="Y92" s="194"/>
      <c r="Z92" s="136"/>
      <c r="AA92" s="137"/>
      <c r="AB92" s="56">
        <v>2</v>
      </c>
      <c r="AC92" s="58">
        <f>14.336/AA90*AB92</f>
        <v>0.57344000000000006</v>
      </c>
      <c r="AD92" s="84">
        <f>8.4/AA90*AB92</f>
        <v>0.33600000000000002</v>
      </c>
      <c r="AE92" s="199"/>
      <c r="AF92" s="136"/>
      <c r="AG92" s="137"/>
      <c r="AH92" s="56">
        <v>2</v>
      </c>
      <c r="AI92" s="58">
        <f>5.362/AG90*AH92</f>
        <v>0.21448</v>
      </c>
      <c r="AJ92" s="85">
        <f>3.3/AG90*AH92</f>
        <v>0.13200000000000001</v>
      </c>
    </row>
    <row r="93" spans="7:36" x14ac:dyDescent="0.15">
      <c r="G93" s="47"/>
      <c r="H93" s="47"/>
      <c r="I93" s="48"/>
      <c r="J93" s="48"/>
      <c r="K93" s="48"/>
      <c r="L93" s="48"/>
      <c r="Y93" s="194"/>
      <c r="Z93" s="136"/>
      <c r="AA93" s="135">
        <v>75</v>
      </c>
      <c r="AB93" s="78">
        <v>0.5</v>
      </c>
      <c r="AC93" s="79">
        <f>14.336/AA93*AB93</f>
        <v>9.557333333333333E-2</v>
      </c>
      <c r="AD93" s="80">
        <f>8.4/AA93*AB93</f>
        <v>5.6000000000000001E-2</v>
      </c>
      <c r="AE93" s="199"/>
      <c r="AF93" s="136"/>
      <c r="AG93" s="135">
        <v>75</v>
      </c>
      <c r="AH93" s="78">
        <v>0.5</v>
      </c>
      <c r="AI93" s="79">
        <f>5.362/AG93*AH93</f>
        <v>3.574666666666667E-2</v>
      </c>
      <c r="AJ93" s="81">
        <f>3.3/AG93*AH93</f>
        <v>2.1999999999999999E-2</v>
      </c>
    </row>
    <row r="94" spans="7:36" x14ac:dyDescent="0.15">
      <c r="G94" s="47"/>
      <c r="H94" s="47"/>
      <c r="I94" s="48"/>
      <c r="J94" s="48"/>
      <c r="K94" s="48"/>
      <c r="L94" s="48"/>
      <c r="Y94" s="194"/>
      <c r="Z94" s="136"/>
      <c r="AA94" s="136"/>
      <c r="AB94" s="56">
        <v>1</v>
      </c>
      <c r="AC94" s="20">
        <f>14.336/AA93*AB94</f>
        <v>0.19114666666666666</v>
      </c>
      <c r="AD94" s="82">
        <f>8.4/AA93*AB94</f>
        <v>0.112</v>
      </c>
      <c r="AE94" s="199"/>
      <c r="AF94" s="136"/>
      <c r="AG94" s="136"/>
      <c r="AH94" s="56">
        <v>1</v>
      </c>
      <c r="AI94" s="20">
        <f>5.362/AG93*AH94</f>
        <v>7.1493333333333339E-2</v>
      </c>
      <c r="AJ94" s="83">
        <f>3.3/AG93*AH94</f>
        <v>4.3999999999999997E-2</v>
      </c>
    </row>
    <row r="95" spans="7:36" x14ac:dyDescent="0.15">
      <c r="G95" s="47"/>
      <c r="H95" s="47"/>
      <c r="I95" s="48"/>
      <c r="J95" s="48"/>
      <c r="K95" s="48"/>
      <c r="L95" s="48"/>
      <c r="Y95" s="194"/>
      <c r="Z95" s="136"/>
      <c r="AA95" s="137"/>
      <c r="AB95" s="78">
        <v>2</v>
      </c>
      <c r="AC95" s="79">
        <f>14.336/AA93*AB95</f>
        <v>0.38229333333333332</v>
      </c>
      <c r="AD95" s="80">
        <f>8.4/AA93*AB95</f>
        <v>0.224</v>
      </c>
      <c r="AE95" s="199"/>
      <c r="AF95" s="136"/>
      <c r="AG95" s="137"/>
      <c r="AH95" s="78">
        <v>2</v>
      </c>
      <c r="AI95" s="79">
        <f>5.362/AG93*AH95</f>
        <v>0.14298666666666668</v>
      </c>
      <c r="AJ95" s="81">
        <f>3.3/AG93*AH95</f>
        <v>8.7999999999999995E-2</v>
      </c>
    </row>
    <row r="96" spans="7:36" x14ac:dyDescent="0.15">
      <c r="G96" s="47"/>
      <c r="H96" s="47"/>
      <c r="I96" s="48"/>
      <c r="J96" s="48"/>
      <c r="K96" s="48"/>
      <c r="L96" s="48"/>
      <c r="Y96" s="194"/>
      <c r="Z96" s="136"/>
      <c r="AA96" s="138">
        <v>100</v>
      </c>
      <c r="AB96" s="56">
        <v>0.5</v>
      </c>
      <c r="AC96" s="58">
        <f>14.336/AA96*AB96</f>
        <v>7.1680000000000008E-2</v>
      </c>
      <c r="AD96" s="84">
        <f>8.4/AA96*AB96</f>
        <v>4.2000000000000003E-2</v>
      </c>
      <c r="AE96" s="199"/>
      <c r="AF96" s="136"/>
      <c r="AG96" s="138">
        <v>100</v>
      </c>
      <c r="AH96" s="56">
        <v>0.5</v>
      </c>
      <c r="AI96" s="58">
        <f>5.362/AG96*AH96</f>
        <v>2.681E-2</v>
      </c>
      <c r="AJ96" s="85">
        <f>3.3/AG96*AH96</f>
        <v>1.6500000000000001E-2</v>
      </c>
    </row>
    <row r="97" spans="7:36" x14ac:dyDescent="0.15">
      <c r="G97" s="47"/>
      <c r="H97" s="47"/>
      <c r="I97" s="48"/>
      <c r="J97" s="48"/>
      <c r="K97" s="48"/>
      <c r="L97" s="48"/>
      <c r="Y97" s="194"/>
      <c r="Z97" s="136"/>
      <c r="AA97" s="136"/>
      <c r="AB97" s="78">
        <v>1</v>
      </c>
      <c r="AC97" s="79">
        <f>14.336/AA96*AB97</f>
        <v>0.14336000000000002</v>
      </c>
      <c r="AD97" s="80">
        <f>8.4/AA96*AB97</f>
        <v>8.4000000000000005E-2</v>
      </c>
      <c r="AE97" s="199"/>
      <c r="AF97" s="136"/>
      <c r="AG97" s="136"/>
      <c r="AH97" s="78">
        <v>1</v>
      </c>
      <c r="AI97" s="79">
        <f>5.362/AG96*AH97</f>
        <v>5.3620000000000001E-2</v>
      </c>
      <c r="AJ97" s="81">
        <f>3.3/AG96*AH97</f>
        <v>3.3000000000000002E-2</v>
      </c>
    </row>
    <row r="98" spans="7:36" x14ac:dyDescent="0.15">
      <c r="G98" s="47"/>
      <c r="H98" s="47"/>
      <c r="I98" s="48"/>
      <c r="J98" s="48"/>
      <c r="K98" s="48"/>
      <c r="L98" s="48"/>
      <c r="Y98" s="194"/>
      <c r="Z98" s="137"/>
      <c r="AA98" s="137"/>
      <c r="AB98" s="56">
        <v>2</v>
      </c>
      <c r="AC98" s="58">
        <f>14.336/AA96*AB98</f>
        <v>0.28672000000000003</v>
      </c>
      <c r="AD98" s="84">
        <f>8.4/AA96*AB98</f>
        <v>0.16800000000000001</v>
      </c>
      <c r="AE98" s="199"/>
      <c r="AF98" s="137"/>
      <c r="AG98" s="137"/>
      <c r="AH98" s="56">
        <v>2</v>
      </c>
      <c r="AI98" s="58">
        <f>5.362/AG96*AH98</f>
        <v>0.10724</v>
      </c>
      <c r="AJ98" s="85">
        <f>3.3/AG96*AH98</f>
        <v>6.6000000000000003E-2</v>
      </c>
    </row>
    <row r="99" spans="7:36" x14ac:dyDescent="0.15">
      <c r="G99" s="47"/>
      <c r="H99" s="47"/>
      <c r="I99" s="48"/>
      <c r="J99" s="48"/>
      <c r="K99" s="48"/>
      <c r="L99" s="48"/>
      <c r="Y99" s="194"/>
      <c r="Z99" s="139" t="s">
        <v>31</v>
      </c>
      <c r="AA99" s="133">
        <v>25</v>
      </c>
      <c r="AB99" s="86">
        <v>0.5</v>
      </c>
      <c r="AC99" s="24">
        <f>17.92/AA99*AB99</f>
        <v>0.35840000000000005</v>
      </c>
      <c r="AD99" s="87">
        <f>10.08/AA99*AB99</f>
        <v>0.2016</v>
      </c>
      <c r="AE99" s="199"/>
      <c r="AF99" s="139" t="s">
        <v>31</v>
      </c>
      <c r="AG99" s="133">
        <v>25</v>
      </c>
      <c r="AH99" s="86">
        <v>0.5</v>
      </c>
      <c r="AI99" s="24">
        <f>7.04/AG99*AH99</f>
        <v>0.14080000000000001</v>
      </c>
      <c r="AJ99" s="88">
        <f>10.08/AG99*AH99</f>
        <v>0.2016</v>
      </c>
    </row>
    <row r="100" spans="7:36" x14ac:dyDescent="0.15">
      <c r="G100" s="47"/>
      <c r="H100" s="47"/>
      <c r="I100" s="48"/>
      <c r="J100" s="48"/>
      <c r="K100" s="48"/>
      <c r="L100" s="48"/>
      <c r="Y100" s="194"/>
      <c r="Z100" s="131"/>
      <c r="AA100" s="131"/>
      <c r="AB100" s="56">
        <v>1</v>
      </c>
      <c r="AC100" s="20">
        <f>17.92/AA99*AB100</f>
        <v>0.7168000000000001</v>
      </c>
      <c r="AD100" s="82">
        <f>10.08/AA99*AB100</f>
        <v>0.4032</v>
      </c>
      <c r="AE100" s="199"/>
      <c r="AF100" s="131"/>
      <c r="AG100" s="131"/>
      <c r="AH100" s="56">
        <v>1</v>
      </c>
      <c r="AI100" s="20">
        <f>7.04/AG99*AH100</f>
        <v>0.28160000000000002</v>
      </c>
      <c r="AJ100" s="83">
        <f>10.08/AG99*AH100</f>
        <v>0.4032</v>
      </c>
    </row>
    <row r="101" spans="7:36" x14ac:dyDescent="0.15">
      <c r="G101" s="47"/>
      <c r="H101" s="47"/>
      <c r="I101" s="48"/>
      <c r="J101" s="48"/>
      <c r="K101" s="48"/>
      <c r="L101" s="48"/>
      <c r="Y101" s="194"/>
      <c r="Z101" s="131"/>
      <c r="AA101" s="132"/>
      <c r="AB101" s="86">
        <v>2</v>
      </c>
      <c r="AC101" s="24">
        <f>17.92/AA99*AB101</f>
        <v>1.4336000000000002</v>
      </c>
      <c r="AD101" s="87">
        <f>10.08/AA99*AB101</f>
        <v>0.80640000000000001</v>
      </c>
      <c r="AE101" s="199"/>
      <c r="AF101" s="131"/>
      <c r="AG101" s="132"/>
      <c r="AH101" s="86">
        <v>2</v>
      </c>
      <c r="AI101" s="24">
        <f>7.04/AG99*AH101</f>
        <v>0.56320000000000003</v>
      </c>
      <c r="AJ101" s="88">
        <f>10.08/AG99*AH101</f>
        <v>0.80640000000000001</v>
      </c>
    </row>
    <row r="102" spans="7:36" x14ac:dyDescent="0.15">
      <c r="G102" s="47"/>
      <c r="H102" s="47"/>
      <c r="I102" s="48"/>
      <c r="J102" s="48"/>
      <c r="K102" s="48"/>
      <c r="L102" s="48"/>
      <c r="Y102" s="194"/>
      <c r="Z102" s="131"/>
      <c r="AA102" s="133">
        <v>50</v>
      </c>
      <c r="AB102" s="56">
        <v>0.5</v>
      </c>
      <c r="AC102" s="58">
        <f>17.92/AA102*AB102</f>
        <v>0.17920000000000003</v>
      </c>
      <c r="AD102" s="84">
        <f>10.08/AA102*AB102</f>
        <v>0.1008</v>
      </c>
      <c r="AE102" s="199"/>
      <c r="AF102" s="131"/>
      <c r="AG102" s="133">
        <v>50</v>
      </c>
      <c r="AH102" s="56">
        <v>0.5</v>
      </c>
      <c r="AI102" s="58">
        <f>7.04/AG102*AH102</f>
        <v>7.0400000000000004E-2</v>
      </c>
      <c r="AJ102" s="85">
        <f>10.08/AG102*AH102</f>
        <v>0.1008</v>
      </c>
    </row>
    <row r="103" spans="7:36" x14ac:dyDescent="0.15">
      <c r="G103" s="47"/>
      <c r="H103" s="47"/>
      <c r="I103" s="48"/>
      <c r="J103" s="48"/>
      <c r="K103" s="48"/>
      <c r="L103" s="48"/>
      <c r="Y103" s="194"/>
      <c r="Z103" s="131"/>
      <c r="AA103" s="131"/>
      <c r="AB103" s="86">
        <v>1</v>
      </c>
      <c r="AC103" s="24">
        <f>17.92/AA102*AB103</f>
        <v>0.35840000000000005</v>
      </c>
      <c r="AD103" s="87">
        <f>10.08/AA102*AB103</f>
        <v>0.2016</v>
      </c>
      <c r="AE103" s="199"/>
      <c r="AF103" s="131"/>
      <c r="AG103" s="131"/>
      <c r="AH103" s="86">
        <v>1</v>
      </c>
      <c r="AI103" s="24">
        <f>7.04/AG102*AH103</f>
        <v>0.14080000000000001</v>
      </c>
      <c r="AJ103" s="88">
        <f>10.08/AG102*AH103</f>
        <v>0.2016</v>
      </c>
    </row>
    <row r="104" spans="7:36" x14ac:dyDescent="0.15">
      <c r="G104" s="47"/>
      <c r="H104" s="47"/>
      <c r="I104" s="48"/>
      <c r="J104" s="48"/>
      <c r="K104" s="48"/>
      <c r="L104" s="48"/>
      <c r="Y104" s="194"/>
      <c r="Z104" s="131"/>
      <c r="AA104" s="132"/>
      <c r="AB104" s="56">
        <v>2</v>
      </c>
      <c r="AC104" s="58">
        <f>17.92/AA102*AB104</f>
        <v>0.7168000000000001</v>
      </c>
      <c r="AD104" s="84">
        <f>10.08/AA102*AB104</f>
        <v>0.4032</v>
      </c>
      <c r="AE104" s="199"/>
      <c r="AF104" s="131"/>
      <c r="AG104" s="132"/>
      <c r="AH104" s="56">
        <v>2</v>
      </c>
      <c r="AI104" s="58">
        <f>7.04/AG102*AH104</f>
        <v>0.28160000000000002</v>
      </c>
      <c r="AJ104" s="85">
        <f>10.08/AG102*AH104</f>
        <v>0.4032</v>
      </c>
    </row>
    <row r="105" spans="7:36" x14ac:dyDescent="0.15">
      <c r="G105" s="47"/>
      <c r="H105" s="47"/>
      <c r="I105" s="48"/>
      <c r="J105" s="48"/>
      <c r="K105" s="48"/>
      <c r="L105" s="48"/>
      <c r="Y105" s="194"/>
      <c r="Z105" s="131"/>
      <c r="AA105" s="130">
        <v>75</v>
      </c>
      <c r="AB105" s="86">
        <v>0.5</v>
      </c>
      <c r="AC105" s="24">
        <f>17.92/AA105*AB105</f>
        <v>0.11946666666666668</v>
      </c>
      <c r="AD105" s="87">
        <f>10.08/AA105*AB105</f>
        <v>6.7199999999999996E-2</v>
      </c>
      <c r="AE105" s="199"/>
      <c r="AF105" s="131"/>
      <c r="AG105" s="130">
        <v>75</v>
      </c>
      <c r="AH105" s="86">
        <v>0.5</v>
      </c>
      <c r="AI105" s="24">
        <f>7.04/AG105*AH105</f>
        <v>4.6933333333333334E-2</v>
      </c>
      <c r="AJ105" s="88">
        <f>10.08/AG105*AH105</f>
        <v>6.7199999999999996E-2</v>
      </c>
    </row>
    <row r="106" spans="7:36" x14ac:dyDescent="0.15">
      <c r="G106" s="47"/>
      <c r="H106" s="47"/>
      <c r="I106" s="48"/>
      <c r="J106" s="48"/>
      <c r="K106" s="48"/>
      <c r="L106" s="48"/>
      <c r="Y106" s="194"/>
      <c r="Z106" s="131"/>
      <c r="AA106" s="131"/>
      <c r="AB106" s="56">
        <v>1</v>
      </c>
      <c r="AC106" s="20">
        <f>17.92/AA105*AB106</f>
        <v>0.23893333333333336</v>
      </c>
      <c r="AD106" s="82">
        <f>10.08/AA105*AB106</f>
        <v>0.13439999999999999</v>
      </c>
      <c r="AE106" s="199"/>
      <c r="AF106" s="131"/>
      <c r="AG106" s="131"/>
      <c r="AH106" s="56">
        <v>1</v>
      </c>
      <c r="AI106" s="20">
        <f>7.04/AG105*AH106</f>
        <v>9.3866666666666668E-2</v>
      </c>
      <c r="AJ106" s="83">
        <f>10.08/AG105*AH106</f>
        <v>0.13439999999999999</v>
      </c>
    </row>
    <row r="107" spans="7:36" x14ac:dyDescent="0.15">
      <c r="G107" s="47"/>
      <c r="H107" s="47"/>
      <c r="I107" s="48"/>
      <c r="J107" s="48"/>
      <c r="K107" s="48"/>
      <c r="L107" s="48"/>
      <c r="Y107" s="194"/>
      <c r="Z107" s="131"/>
      <c r="AA107" s="132"/>
      <c r="AB107" s="86">
        <v>2</v>
      </c>
      <c r="AC107" s="24">
        <f>17.92/AA105*AB107</f>
        <v>0.47786666666666672</v>
      </c>
      <c r="AD107" s="87">
        <f>10.08/AA105*AB107</f>
        <v>0.26879999999999998</v>
      </c>
      <c r="AE107" s="199"/>
      <c r="AF107" s="131"/>
      <c r="AG107" s="132"/>
      <c r="AH107" s="86">
        <v>2</v>
      </c>
      <c r="AI107" s="24">
        <f>7.04/AG105*AH107</f>
        <v>0.18773333333333334</v>
      </c>
      <c r="AJ107" s="88">
        <f>10.08/AG105*AH107</f>
        <v>0.26879999999999998</v>
      </c>
    </row>
    <row r="108" spans="7:36" x14ac:dyDescent="0.15">
      <c r="G108" s="47"/>
      <c r="H108" s="47"/>
      <c r="I108" s="48"/>
      <c r="J108" s="48"/>
      <c r="K108" s="48"/>
      <c r="L108" s="48"/>
      <c r="Y108" s="194"/>
      <c r="Z108" s="131"/>
      <c r="AA108" s="133">
        <v>100</v>
      </c>
      <c r="AB108" s="56">
        <v>0.5</v>
      </c>
      <c r="AC108" s="58">
        <f>17.92/AA108*AB108</f>
        <v>8.9600000000000013E-2</v>
      </c>
      <c r="AD108" s="84">
        <f>10.08/AA108*AB108</f>
        <v>5.04E-2</v>
      </c>
      <c r="AE108" s="199"/>
      <c r="AF108" s="131"/>
      <c r="AG108" s="133">
        <v>100</v>
      </c>
      <c r="AH108" s="56">
        <v>0.5</v>
      </c>
      <c r="AI108" s="58">
        <f>7.04/AG108*AH108</f>
        <v>3.5200000000000002E-2</v>
      </c>
      <c r="AJ108" s="85">
        <f>10.08/AG108*AH108</f>
        <v>5.04E-2</v>
      </c>
    </row>
    <row r="109" spans="7:36" x14ac:dyDescent="0.15">
      <c r="G109" s="47"/>
      <c r="H109" s="47"/>
      <c r="I109" s="48"/>
      <c r="J109" s="48"/>
      <c r="K109" s="48"/>
      <c r="L109" s="48"/>
      <c r="Y109" s="194"/>
      <c r="Z109" s="131"/>
      <c r="AA109" s="131"/>
      <c r="AB109" s="86">
        <v>1</v>
      </c>
      <c r="AC109" s="24">
        <f>17.92/AA108*AB109</f>
        <v>0.17920000000000003</v>
      </c>
      <c r="AD109" s="87">
        <f>10.08/AA108*AB109</f>
        <v>0.1008</v>
      </c>
      <c r="AE109" s="199"/>
      <c r="AF109" s="131"/>
      <c r="AG109" s="131"/>
      <c r="AH109" s="86">
        <v>1</v>
      </c>
      <c r="AI109" s="24">
        <f>7.04/AG108*AH109</f>
        <v>7.0400000000000004E-2</v>
      </c>
      <c r="AJ109" s="88">
        <f>10.08/AG108*AH109</f>
        <v>0.1008</v>
      </c>
    </row>
    <row r="110" spans="7:36" x14ac:dyDescent="0.15">
      <c r="G110" s="47"/>
      <c r="H110" s="47"/>
      <c r="I110" s="48"/>
      <c r="J110" s="48"/>
      <c r="K110" s="48"/>
      <c r="L110" s="48"/>
      <c r="Y110" s="194"/>
      <c r="Z110" s="132"/>
      <c r="AA110" s="132"/>
      <c r="AB110" s="56">
        <v>2</v>
      </c>
      <c r="AC110" s="58">
        <f>17.92/AA108*AB110</f>
        <v>0.35840000000000005</v>
      </c>
      <c r="AD110" s="84">
        <f>10.08/AA108*AB110</f>
        <v>0.2016</v>
      </c>
      <c r="AE110" s="199"/>
      <c r="AF110" s="132"/>
      <c r="AG110" s="132"/>
      <c r="AH110" s="56">
        <v>2</v>
      </c>
      <c r="AI110" s="58">
        <f>7.04/AG108*AH110</f>
        <v>0.14080000000000001</v>
      </c>
      <c r="AJ110" s="85">
        <f>10.08/AG108*AH110</f>
        <v>0.2016</v>
      </c>
    </row>
    <row r="111" spans="7:36" x14ac:dyDescent="0.15">
      <c r="G111" s="47"/>
      <c r="H111" s="47"/>
      <c r="I111" s="48"/>
      <c r="J111" s="48"/>
      <c r="K111" s="48"/>
      <c r="L111" s="48"/>
      <c r="Y111" s="194"/>
      <c r="Z111" s="134" t="s">
        <v>28</v>
      </c>
      <c r="AA111" s="127">
        <v>25</v>
      </c>
      <c r="AB111" s="89">
        <v>0.5</v>
      </c>
      <c r="AC111" s="90">
        <f>14.336/AA111*AB111</f>
        <v>0.28672000000000003</v>
      </c>
      <c r="AD111" s="91">
        <f>14.336/AA111*AB111</f>
        <v>0.28672000000000003</v>
      </c>
      <c r="AE111" s="199"/>
      <c r="AF111" s="134" t="s">
        <v>28</v>
      </c>
      <c r="AG111" s="127">
        <v>25</v>
      </c>
      <c r="AH111" s="89">
        <v>0.5</v>
      </c>
      <c r="AI111" s="90">
        <f>5.632/AG111*AH111</f>
        <v>0.11263999999999999</v>
      </c>
      <c r="AJ111" s="92">
        <f>5.632/AG111*AH111</f>
        <v>0.11263999999999999</v>
      </c>
    </row>
    <row r="112" spans="7:36" x14ac:dyDescent="0.15">
      <c r="G112" s="47"/>
      <c r="H112" s="47"/>
      <c r="I112" s="48"/>
      <c r="J112" s="48"/>
      <c r="K112" s="48"/>
      <c r="L112" s="48"/>
      <c r="Y112" s="194"/>
      <c r="Z112" s="125"/>
      <c r="AA112" s="125"/>
      <c r="AB112" s="56">
        <v>1</v>
      </c>
      <c r="AC112" s="20">
        <f>14.336/AA111*AB112</f>
        <v>0.57344000000000006</v>
      </c>
      <c r="AD112" s="22">
        <f>14.336/AA111*AB112</f>
        <v>0.57344000000000006</v>
      </c>
      <c r="AE112" s="199"/>
      <c r="AF112" s="125"/>
      <c r="AG112" s="125"/>
      <c r="AH112" s="56">
        <v>1</v>
      </c>
      <c r="AI112" s="20">
        <f>5.632/AG111*AH112</f>
        <v>0.22527999999999998</v>
      </c>
      <c r="AJ112" s="21">
        <f>5.632/AG111*AH112</f>
        <v>0.22527999999999998</v>
      </c>
    </row>
    <row r="113" spans="7:36" x14ac:dyDescent="0.15">
      <c r="G113" s="47"/>
      <c r="H113" s="47"/>
      <c r="I113" s="48"/>
      <c r="J113" s="48"/>
      <c r="K113" s="48"/>
      <c r="L113" s="48"/>
      <c r="Y113" s="194"/>
      <c r="Z113" s="125"/>
      <c r="AA113" s="126"/>
      <c r="AB113" s="89">
        <v>2</v>
      </c>
      <c r="AC113" s="90">
        <f>14.336/AA111*AB113</f>
        <v>1.1468800000000001</v>
      </c>
      <c r="AD113" s="91">
        <f>14.336/AA111*AB113</f>
        <v>1.1468800000000001</v>
      </c>
      <c r="AE113" s="199"/>
      <c r="AF113" s="125"/>
      <c r="AG113" s="126"/>
      <c r="AH113" s="89">
        <v>2</v>
      </c>
      <c r="AI113" s="90">
        <f>5.632/AG111*AH113</f>
        <v>0.45055999999999996</v>
      </c>
      <c r="AJ113" s="92">
        <f>5.632/AG111*AH113</f>
        <v>0.45055999999999996</v>
      </c>
    </row>
    <row r="114" spans="7:36" x14ac:dyDescent="0.15">
      <c r="G114" s="47"/>
      <c r="H114" s="47"/>
      <c r="I114" s="48"/>
      <c r="J114" s="48"/>
      <c r="K114" s="48"/>
      <c r="L114" s="48"/>
      <c r="Y114" s="194"/>
      <c r="Z114" s="125"/>
      <c r="AA114" s="127">
        <v>50</v>
      </c>
      <c r="AB114" s="56">
        <v>0.5</v>
      </c>
      <c r="AC114" s="58">
        <f>14.336/AA114*AB114</f>
        <v>0.14336000000000002</v>
      </c>
      <c r="AD114" s="57">
        <f>14.336/AA114*AB114</f>
        <v>0.14336000000000002</v>
      </c>
      <c r="AE114" s="199"/>
      <c r="AF114" s="125"/>
      <c r="AG114" s="127">
        <v>50</v>
      </c>
      <c r="AH114" s="56">
        <v>0.5</v>
      </c>
      <c r="AI114" s="58">
        <f>5.632/AG114*AH114</f>
        <v>5.6319999999999995E-2</v>
      </c>
      <c r="AJ114" s="59">
        <f>5.632/AG114*AH114</f>
        <v>5.6319999999999995E-2</v>
      </c>
    </row>
    <row r="115" spans="7:36" x14ac:dyDescent="0.15">
      <c r="G115" s="47"/>
      <c r="H115" s="47"/>
      <c r="I115" s="48"/>
      <c r="J115" s="48"/>
      <c r="K115" s="48"/>
      <c r="L115" s="48"/>
      <c r="Y115" s="194"/>
      <c r="Z115" s="125"/>
      <c r="AA115" s="125"/>
      <c r="AB115" s="89">
        <v>1</v>
      </c>
      <c r="AC115" s="90">
        <f>14.336/AA114*AB115</f>
        <v>0.28672000000000003</v>
      </c>
      <c r="AD115" s="91">
        <f>14.336/AA114*AB115</f>
        <v>0.28672000000000003</v>
      </c>
      <c r="AE115" s="199"/>
      <c r="AF115" s="125"/>
      <c r="AG115" s="125"/>
      <c r="AH115" s="89">
        <v>1</v>
      </c>
      <c r="AI115" s="90">
        <f>5.632/AG114*AH115</f>
        <v>0.11263999999999999</v>
      </c>
      <c r="AJ115" s="92">
        <f>5.632/AG114*AH115</f>
        <v>0.11263999999999999</v>
      </c>
    </row>
    <row r="116" spans="7:36" x14ac:dyDescent="0.15">
      <c r="G116" s="47"/>
      <c r="H116" s="47"/>
      <c r="I116" s="48"/>
      <c r="J116" s="48"/>
      <c r="K116" s="48"/>
      <c r="L116" s="48"/>
      <c r="Y116" s="194"/>
      <c r="Z116" s="125"/>
      <c r="AA116" s="126"/>
      <c r="AB116" s="56">
        <v>2</v>
      </c>
      <c r="AC116" s="58">
        <f>14.336/AA114*AB116</f>
        <v>0.57344000000000006</v>
      </c>
      <c r="AD116" s="57">
        <f>14.336/AA114*AB116</f>
        <v>0.57344000000000006</v>
      </c>
      <c r="AE116" s="199"/>
      <c r="AF116" s="125"/>
      <c r="AG116" s="126"/>
      <c r="AH116" s="56">
        <v>2</v>
      </c>
      <c r="AI116" s="58">
        <f>5.632/AG114*AH116</f>
        <v>0.22527999999999998</v>
      </c>
      <c r="AJ116" s="59">
        <f>5.632/AG114*AH116</f>
        <v>0.22527999999999998</v>
      </c>
    </row>
    <row r="117" spans="7:36" x14ac:dyDescent="0.15">
      <c r="G117" s="47"/>
      <c r="H117" s="47"/>
      <c r="I117" s="48"/>
      <c r="J117" s="48"/>
      <c r="K117" s="48"/>
      <c r="L117" s="48"/>
      <c r="Y117" s="194"/>
      <c r="Z117" s="125"/>
      <c r="AA117" s="124">
        <v>75</v>
      </c>
      <c r="AB117" s="89">
        <v>0.5</v>
      </c>
      <c r="AC117" s="90">
        <f>14.336/AA117*AB117</f>
        <v>9.557333333333333E-2</v>
      </c>
      <c r="AD117" s="91">
        <f>14.336/AA117*AB117</f>
        <v>9.557333333333333E-2</v>
      </c>
      <c r="AE117" s="199"/>
      <c r="AF117" s="125"/>
      <c r="AG117" s="124">
        <v>75</v>
      </c>
      <c r="AH117" s="89">
        <v>0.5</v>
      </c>
      <c r="AI117" s="90">
        <f>5.632/AG117*AH117</f>
        <v>3.7546666666666666E-2</v>
      </c>
      <c r="AJ117" s="92">
        <f>5.632/AG117*AH117</f>
        <v>3.7546666666666666E-2</v>
      </c>
    </row>
    <row r="118" spans="7:36" x14ac:dyDescent="0.15">
      <c r="G118" s="47"/>
      <c r="H118" s="47"/>
      <c r="I118" s="48"/>
      <c r="J118" s="48"/>
      <c r="K118" s="48"/>
      <c r="L118" s="48"/>
      <c r="Y118" s="194"/>
      <c r="Z118" s="125"/>
      <c r="AA118" s="125"/>
      <c r="AB118" s="56">
        <v>1</v>
      </c>
      <c r="AC118" s="20">
        <f>14.336/AA117*AB118</f>
        <v>0.19114666666666666</v>
      </c>
      <c r="AD118" s="22">
        <f>14.336/AA117*AB118</f>
        <v>0.19114666666666666</v>
      </c>
      <c r="AE118" s="199"/>
      <c r="AF118" s="125"/>
      <c r="AG118" s="125"/>
      <c r="AH118" s="56">
        <v>1</v>
      </c>
      <c r="AI118" s="20">
        <f>5.632/AG117*AH118</f>
        <v>7.5093333333333331E-2</v>
      </c>
      <c r="AJ118" s="21">
        <f>5.632/AG117*AH118</f>
        <v>7.5093333333333331E-2</v>
      </c>
    </row>
    <row r="119" spans="7:36" x14ac:dyDescent="0.15">
      <c r="G119" s="47"/>
      <c r="H119" s="47"/>
      <c r="I119" s="48"/>
      <c r="J119" s="48"/>
      <c r="K119" s="48"/>
      <c r="L119" s="48"/>
      <c r="Y119" s="194"/>
      <c r="Z119" s="125"/>
      <c r="AA119" s="126"/>
      <c r="AB119" s="89">
        <v>2</v>
      </c>
      <c r="AC119" s="90">
        <f>14.336/AA117*AB119</f>
        <v>0.38229333333333332</v>
      </c>
      <c r="AD119" s="91">
        <f>14.336/AA117*AB119</f>
        <v>0.38229333333333332</v>
      </c>
      <c r="AE119" s="199"/>
      <c r="AF119" s="125"/>
      <c r="AG119" s="126"/>
      <c r="AH119" s="89">
        <v>2</v>
      </c>
      <c r="AI119" s="90">
        <f>5.632/AG117*AH119</f>
        <v>0.15018666666666666</v>
      </c>
      <c r="AJ119" s="92">
        <f>5.632/AG117*AH119</f>
        <v>0.15018666666666666</v>
      </c>
    </row>
    <row r="120" spans="7:36" x14ac:dyDescent="0.15">
      <c r="G120" s="47"/>
      <c r="H120" s="47"/>
      <c r="I120" s="48"/>
      <c r="J120" s="48"/>
      <c r="K120" s="48"/>
      <c r="L120" s="48"/>
      <c r="Y120" s="194"/>
      <c r="Z120" s="125"/>
      <c r="AA120" s="127">
        <v>100</v>
      </c>
      <c r="AB120" s="56">
        <v>0.5</v>
      </c>
      <c r="AC120" s="58">
        <f>14.336/AA120*AB120</f>
        <v>7.1680000000000008E-2</v>
      </c>
      <c r="AD120" s="57">
        <f>14.336/AA120*AB120</f>
        <v>7.1680000000000008E-2</v>
      </c>
      <c r="AE120" s="199"/>
      <c r="AF120" s="125"/>
      <c r="AG120" s="127">
        <v>100</v>
      </c>
      <c r="AH120" s="56">
        <v>0.5</v>
      </c>
      <c r="AI120" s="58">
        <f>5.632/AG120*AH120</f>
        <v>2.8159999999999998E-2</v>
      </c>
      <c r="AJ120" s="59">
        <f>5.632/AG120*AH120</f>
        <v>2.8159999999999998E-2</v>
      </c>
    </row>
    <row r="121" spans="7:36" x14ac:dyDescent="0.15">
      <c r="G121" s="47"/>
      <c r="H121" s="47"/>
      <c r="I121" s="48"/>
      <c r="J121" s="48"/>
      <c r="K121" s="48"/>
      <c r="L121" s="48"/>
      <c r="Y121" s="194"/>
      <c r="Z121" s="125"/>
      <c r="AA121" s="125"/>
      <c r="AB121" s="89">
        <v>1</v>
      </c>
      <c r="AC121" s="90">
        <f>14.336/AA120*AB121</f>
        <v>0.14336000000000002</v>
      </c>
      <c r="AD121" s="91">
        <f>14.336/AA120*AB121</f>
        <v>0.14336000000000002</v>
      </c>
      <c r="AE121" s="199"/>
      <c r="AF121" s="125"/>
      <c r="AG121" s="125"/>
      <c r="AH121" s="89">
        <v>1</v>
      </c>
      <c r="AI121" s="90">
        <f>5.632/AG120*AH121</f>
        <v>5.6319999999999995E-2</v>
      </c>
      <c r="AJ121" s="92">
        <f>5.632/AG120*AH121</f>
        <v>5.6319999999999995E-2</v>
      </c>
    </row>
    <row r="122" spans="7:36" x14ac:dyDescent="0.15">
      <c r="G122" s="47"/>
      <c r="H122" s="47"/>
      <c r="I122" s="48"/>
      <c r="J122" s="48"/>
      <c r="K122" s="48"/>
      <c r="L122" s="48"/>
      <c r="Y122" s="194"/>
      <c r="Z122" s="126"/>
      <c r="AA122" s="126"/>
      <c r="AB122" s="56">
        <v>2</v>
      </c>
      <c r="AC122" s="58">
        <f>14.336/AA120*AB122</f>
        <v>0.28672000000000003</v>
      </c>
      <c r="AD122" s="57">
        <f>14.336/AA120*AB122</f>
        <v>0.28672000000000003</v>
      </c>
      <c r="AE122" s="199"/>
      <c r="AF122" s="126"/>
      <c r="AG122" s="126"/>
      <c r="AH122" s="56">
        <v>2</v>
      </c>
      <c r="AI122" s="58">
        <f>5.632/AG120*AH122</f>
        <v>0.11263999999999999</v>
      </c>
      <c r="AJ122" s="59">
        <f>5.632/AG120*AH122</f>
        <v>0.11263999999999999</v>
      </c>
    </row>
    <row r="123" spans="7:36" x14ac:dyDescent="0.15">
      <c r="G123" s="47"/>
      <c r="H123" s="47"/>
      <c r="I123" s="48"/>
      <c r="J123" s="48"/>
      <c r="K123" s="48"/>
      <c r="L123" s="48"/>
      <c r="Y123" s="194"/>
      <c r="Z123" s="128" t="s">
        <v>32</v>
      </c>
      <c r="AA123" s="129">
        <v>25</v>
      </c>
      <c r="AB123" s="93">
        <v>0.5</v>
      </c>
      <c r="AC123" s="94">
        <f>17.92/AA123*AB123</f>
        <v>0.35840000000000005</v>
      </c>
      <c r="AD123" s="95">
        <f>14.336/AA123*AB123</f>
        <v>0.28672000000000003</v>
      </c>
      <c r="AE123" s="199"/>
      <c r="AF123" s="128" t="s">
        <v>32</v>
      </c>
      <c r="AG123" s="129">
        <v>25</v>
      </c>
      <c r="AH123" s="93">
        <v>0.5</v>
      </c>
      <c r="AI123" s="94">
        <f>7.04/AG123*AH123</f>
        <v>0.14080000000000001</v>
      </c>
      <c r="AJ123" s="35">
        <f>5.632/AG123*AH123</f>
        <v>0.11263999999999999</v>
      </c>
    </row>
    <row r="124" spans="7:36" x14ac:dyDescent="0.15">
      <c r="G124" s="47"/>
      <c r="H124" s="47"/>
      <c r="I124" s="48"/>
      <c r="J124" s="48"/>
      <c r="K124" s="48"/>
      <c r="L124" s="48"/>
      <c r="Y124" s="194"/>
      <c r="Z124" s="115"/>
      <c r="AA124" s="115"/>
      <c r="AB124" s="56">
        <v>1</v>
      </c>
      <c r="AC124" s="20">
        <f>17.92/AA123*AB124</f>
        <v>0.7168000000000001</v>
      </c>
      <c r="AD124" s="22">
        <f>14.336/AA123*AB124</f>
        <v>0.57344000000000006</v>
      </c>
      <c r="AE124" s="199"/>
      <c r="AF124" s="115"/>
      <c r="AG124" s="115"/>
      <c r="AH124" s="56">
        <v>1</v>
      </c>
      <c r="AI124" s="20">
        <f>7.04/AG123*AH124</f>
        <v>0.28160000000000002</v>
      </c>
      <c r="AJ124" s="21">
        <f>5.632/AG123*AH124</f>
        <v>0.22527999999999998</v>
      </c>
    </row>
    <row r="125" spans="7:36" x14ac:dyDescent="0.15">
      <c r="G125" s="47"/>
      <c r="H125" s="47"/>
      <c r="I125" s="48"/>
      <c r="J125" s="48"/>
      <c r="K125" s="48"/>
      <c r="L125" s="48"/>
      <c r="Y125" s="194"/>
      <c r="Z125" s="115"/>
      <c r="AA125" s="116"/>
      <c r="AB125" s="96">
        <v>2</v>
      </c>
      <c r="AC125" s="34">
        <f>17.92/AA123*AB125</f>
        <v>1.4336000000000002</v>
      </c>
      <c r="AD125" s="95">
        <f>14.336/AA123*AB125</f>
        <v>1.1468800000000001</v>
      </c>
      <c r="AE125" s="199"/>
      <c r="AF125" s="115"/>
      <c r="AG125" s="116"/>
      <c r="AH125" s="96">
        <v>2</v>
      </c>
      <c r="AI125" s="34">
        <f>7.04/AG123*AH125</f>
        <v>0.56320000000000003</v>
      </c>
      <c r="AJ125" s="35">
        <f>5.632/AG123*AH125</f>
        <v>0.45055999999999996</v>
      </c>
    </row>
    <row r="126" spans="7:36" x14ac:dyDescent="0.15">
      <c r="G126" s="47"/>
      <c r="H126" s="47"/>
      <c r="I126" s="48"/>
      <c r="J126" s="48"/>
      <c r="K126" s="48"/>
      <c r="L126" s="48"/>
      <c r="Y126" s="194"/>
      <c r="Z126" s="115"/>
      <c r="AA126" s="117">
        <v>50</v>
      </c>
      <c r="AB126" s="56">
        <v>0.5</v>
      </c>
      <c r="AC126" s="58">
        <f>17.92/AA126*AB126</f>
        <v>0.17920000000000003</v>
      </c>
      <c r="AD126" s="57">
        <f>14.336/AA126*AB126</f>
        <v>0.14336000000000002</v>
      </c>
      <c r="AE126" s="199"/>
      <c r="AF126" s="115"/>
      <c r="AG126" s="117">
        <v>50</v>
      </c>
      <c r="AH126" s="56">
        <v>0.5</v>
      </c>
      <c r="AI126" s="58">
        <f>7.04/AG126*AH126</f>
        <v>7.0400000000000004E-2</v>
      </c>
      <c r="AJ126" s="59">
        <f>5.632/AG126*AH126</f>
        <v>5.6319999999999995E-2</v>
      </c>
    </row>
    <row r="127" spans="7:36" x14ac:dyDescent="0.15">
      <c r="G127" s="47"/>
      <c r="H127" s="47"/>
      <c r="I127" s="48"/>
      <c r="J127" s="48"/>
      <c r="K127" s="48"/>
      <c r="L127" s="48"/>
      <c r="Y127" s="194"/>
      <c r="Z127" s="115"/>
      <c r="AA127" s="115"/>
      <c r="AB127" s="96">
        <v>1</v>
      </c>
      <c r="AC127" s="34">
        <f>17.92/AA126*AB127</f>
        <v>0.35840000000000005</v>
      </c>
      <c r="AD127" s="95">
        <f>14.336/AA126*AB127</f>
        <v>0.28672000000000003</v>
      </c>
      <c r="AE127" s="199"/>
      <c r="AF127" s="115"/>
      <c r="AG127" s="115"/>
      <c r="AH127" s="96">
        <v>1</v>
      </c>
      <c r="AI127" s="34">
        <f>7.04/AG126*AH127</f>
        <v>0.14080000000000001</v>
      </c>
      <c r="AJ127" s="35">
        <f>5.632/AG126*AH127</f>
        <v>0.11263999999999999</v>
      </c>
    </row>
    <row r="128" spans="7:36" x14ac:dyDescent="0.15">
      <c r="G128" s="47"/>
      <c r="H128" s="47"/>
      <c r="I128" s="48"/>
      <c r="J128" s="48"/>
      <c r="K128" s="48"/>
      <c r="L128" s="48"/>
      <c r="Y128" s="194"/>
      <c r="Z128" s="115"/>
      <c r="AA128" s="116"/>
      <c r="AB128" s="56">
        <v>2</v>
      </c>
      <c r="AC128" s="58">
        <f>17.92/AA126*AB128</f>
        <v>0.7168000000000001</v>
      </c>
      <c r="AD128" s="57">
        <f>14.336/AA126*AB128</f>
        <v>0.57344000000000006</v>
      </c>
      <c r="AE128" s="199"/>
      <c r="AF128" s="115"/>
      <c r="AG128" s="116"/>
      <c r="AH128" s="56">
        <v>2</v>
      </c>
      <c r="AI128" s="58">
        <f>7.04/AG126*AH128</f>
        <v>0.28160000000000002</v>
      </c>
      <c r="AJ128" s="59">
        <f>5.632/AG126*AH128</f>
        <v>0.22527999999999998</v>
      </c>
    </row>
    <row r="129" spans="7:36" x14ac:dyDescent="0.15">
      <c r="G129" s="47"/>
      <c r="H129" s="47"/>
      <c r="I129" s="48"/>
      <c r="J129" s="48"/>
      <c r="K129" s="48"/>
      <c r="L129" s="48"/>
      <c r="Y129" s="194"/>
      <c r="Z129" s="115"/>
      <c r="AA129" s="114">
        <v>75</v>
      </c>
      <c r="AB129" s="96">
        <v>0.5</v>
      </c>
      <c r="AC129" s="34">
        <f>17.92/AA129*AB129</f>
        <v>0.11946666666666668</v>
      </c>
      <c r="AD129" s="95">
        <f>14.336/AA129*AB129</f>
        <v>9.557333333333333E-2</v>
      </c>
      <c r="AE129" s="199"/>
      <c r="AF129" s="115"/>
      <c r="AG129" s="114">
        <v>75</v>
      </c>
      <c r="AH129" s="96">
        <v>0.5</v>
      </c>
      <c r="AI129" s="34">
        <f>7.04/AG129*AH129</f>
        <v>4.6933333333333334E-2</v>
      </c>
      <c r="AJ129" s="35">
        <f>5.632/AG129*AH129</f>
        <v>3.7546666666666666E-2</v>
      </c>
    </row>
    <row r="130" spans="7:36" x14ac:dyDescent="0.15">
      <c r="G130" s="47"/>
      <c r="H130" s="47"/>
      <c r="I130" s="48"/>
      <c r="J130" s="48"/>
      <c r="K130" s="48"/>
      <c r="L130" s="48"/>
      <c r="Y130" s="194"/>
      <c r="Z130" s="115"/>
      <c r="AA130" s="115"/>
      <c r="AB130" s="56">
        <v>1</v>
      </c>
      <c r="AC130" s="20">
        <f>17.92/AA129*AB130</f>
        <v>0.23893333333333336</v>
      </c>
      <c r="AD130" s="22">
        <f>14.336/AA129*AB130</f>
        <v>0.19114666666666666</v>
      </c>
      <c r="AE130" s="199"/>
      <c r="AF130" s="115"/>
      <c r="AG130" s="115"/>
      <c r="AH130" s="56">
        <v>1</v>
      </c>
      <c r="AI130" s="20">
        <f>7.04/AG129*AH130</f>
        <v>9.3866666666666668E-2</v>
      </c>
      <c r="AJ130" s="21">
        <f>5.632/AG129*AH130</f>
        <v>7.5093333333333331E-2</v>
      </c>
    </row>
    <row r="131" spans="7:36" x14ac:dyDescent="0.15">
      <c r="G131" s="47"/>
      <c r="H131" s="47"/>
      <c r="I131" s="48"/>
      <c r="J131" s="48"/>
      <c r="K131" s="48"/>
      <c r="L131" s="48"/>
      <c r="Y131" s="194"/>
      <c r="Z131" s="115"/>
      <c r="AA131" s="116"/>
      <c r="AB131" s="96">
        <v>2</v>
      </c>
      <c r="AC131" s="34">
        <f>17.92/AA129*AB131</f>
        <v>0.47786666666666672</v>
      </c>
      <c r="AD131" s="95">
        <f>14.336/AA129*AB131</f>
        <v>0.38229333333333332</v>
      </c>
      <c r="AE131" s="199"/>
      <c r="AF131" s="115"/>
      <c r="AG131" s="116"/>
      <c r="AH131" s="96">
        <v>2</v>
      </c>
      <c r="AI131" s="34">
        <f>7.04/AG129*AH131</f>
        <v>0.18773333333333334</v>
      </c>
      <c r="AJ131" s="35">
        <f>5.632/AG129*AH131</f>
        <v>0.15018666666666666</v>
      </c>
    </row>
    <row r="132" spans="7:36" x14ac:dyDescent="0.15">
      <c r="G132" s="47"/>
      <c r="H132" s="47"/>
      <c r="I132" s="48"/>
      <c r="J132" s="48"/>
      <c r="K132" s="48"/>
      <c r="L132" s="48"/>
      <c r="Y132" s="194"/>
      <c r="Z132" s="115"/>
      <c r="AA132" s="117">
        <v>100</v>
      </c>
      <c r="AB132" s="56">
        <v>0.5</v>
      </c>
      <c r="AC132" s="58">
        <f>17.92/AA132*AB132</f>
        <v>8.9600000000000013E-2</v>
      </c>
      <c r="AD132" s="57">
        <f>14.336/AA132*AB132</f>
        <v>7.1680000000000008E-2</v>
      </c>
      <c r="AE132" s="199"/>
      <c r="AF132" s="115"/>
      <c r="AG132" s="117">
        <v>100</v>
      </c>
      <c r="AH132" s="56">
        <v>0.5</v>
      </c>
      <c r="AI132" s="58">
        <f>7.04/AG132*AH132</f>
        <v>3.5200000000000002E-2</v>
      </c>
      <c r="AJ132" s="59">
        <f>5.632/AG132*AH132</f>
        <v>2.8159999999999998E-2</v>
      </c>
    </row>
    <row r="133" spans="7:36" x14ac:dyDescent="0.15">
      <c r="G133" s="47"/>
      <c r="H133" s="47"/>
      <c r="I133" s="48"/>
      <c r="J133" s="48"/>
      <c r="K133" s="48"/>
      <c r="L133" s="48"/>
      <c r="Y133" s="194"/>
      <c r="Z133" s="115"/>
      <c r="AA133" s="115"/>
      <c r="AB133" s="96">
        <v>1</v>
      </c>
      <c r="AC133" s="34">
        <f>17.92/AA132*AB133</f>
        <v>0.17920000000000003</v>
      </c>
      <c r="AD133" s="95">
        <f>14.336/AA132*AB133</f>
        <v>0.14336000000000002</v>
      </c>
      <c r="AE133" s="199"/>
      <c r="AF133" s="115"/>
      <c r="AG133" s="115"/>
      <c r="AH133" s="96">
        <v>1</v>
      </c>
      <c r="AI133" s="34">
        <f>7.04/AG132*AH133</f>
        <v>7.0400000000000004E-2</v>
      </c>
      <c r="AJ133" s="35">
        <f>5.632/AG132*AH133</f>
        <v>5.6319999999999995E-2</v>
      </c>
    </row>
    <row r="134" spans="7:36" ht="14.25" thickBot="1" x14ac:dyDescent="0.2">
      <c r="G134" s="47"/>
      <c r="H134" s="47"/>
      <c r="I134" s="48"/>
      <c r="J134" s="48"/>
      <c r="K134" s="48"/>
      <c r="L134" s="48"/>
      <c r="Y134" s="195"/>
      <c r="Z134" s="118"/>
      <c r="AA134" s="118"/>
      <c r="AB134" s="67">
        <v>2</v>
      </c>
      <c r="AC134" s="69">
        <f>17.92/AA132*AB134</f>
        <v>0.35840000000000005</v>
      </c>
      <c r="AD134" s="68">
        <f>14.336/AA132*AB134</f>
        <v>0.28672000000000003</v>
      </c>
      <c r="AE134" s="199"/>
      <c r="AF134" s="115"/>
      <c r="AG134" s="115"/>
      <c r="AH134" s="70">
        <v>2</v>
      </c>
      <c r="AI134" s="71">
        <f>7.04/AG132*AH134</f>
        <v>0.14080000000000001</v>
      </c>
      <c r="AJ134" s="73">
        <f>5.632/AG132*AH134</f>
        <v>0.11263999999999999</v>
      </c>
    </row>
    <row r="135" spans="7:36" x14ac:dyDescent="0.15">
      <c r="G135" s="47"/>
      <c r="H135" s="47"/>
      <c r="I135" s="48"/>
      <c r="J135" s="48"/>
      <c r="K135" s="48"/>
      <c r="L135" s="48"/>
      <c r="AE135" s="199"/>
      <c r="AF135" s="119" t="s">
        <v>38</v>
      </c>
      <c r="AG135" s="122">
        <v>25</v>
      </c>
      <c r="AH135" s="97">
        <v>1</v>
      </c>
      <c r="AI135" s="98">
        <f>10.56/AG135*AH135</f>
        <v>0.4224</v>
      </c>
      <c r="AJ135" s="99">
        <f>5.94/AG135*AH135</f>
        <v>0.23760000000000001</v>
      </c>
    </row>
    <row r="136" spans="7:36" x14ac:dyDescent="0.15">
      <c r="G136" s="47"/>
      <c r="H136" s="47"/>
      <c r="I136" s="48"/>
      <c r="J136" s="48"/>
      <c r="K136" s="48"/>
      <c r="L136" s="48"/>
      <c r="AE136" s="199"/>
      <c r="AF136" s="120"/>
      <c r="AG136" s="120"/>
      <c r="AH136" s="56">
        <v>3</v>
      </c>
      <c r="AI136" s="20">
        <f>10.56/AG135*AH136</f>
        <v>1.2671999999999999</v>
      </c>
      <c r="AJ136" s="21">
        <f>5.94/AG135*AH136</f>
        <v>0.71279999999999999</v>
      </c>
    </row>
    <row r="137" spans="7:36" x14ac:dyDescent="0.15">
      <c r="G137" s="47"/>
      <c r="H137" s="47"/>
      <c r="I137" s="48"/>
      <c r="J137" s="48"/>
      <c r="K137" s="48"/>
      <c r="L137" s="48"/>
      <c r="AE137" s="199"/>
      <c r="AF137" s="120"/>
      <c r="AG137" s="121"/>
      <c r="AH137" s="97">
        <v>5</v>
      </c>
      <c r="AI137" s="98">
        <f>10.56/AG135*AH137</f>
        <v>2.1120000000000001</v>
      </c>
      <c r="AJ137" s="99">
        <f>5.94/AG135*AH137</f>
        <v>1.1879999999999999</v>
      </c>
    </row>
    <row r="138" spans="7:36" x14ac:dyDescent="0.15">
      <c r="G138" s="47"/>
      <c r="H138" s="47"/>
      <c r="I138" s="48"/>
      <c r="J138" s="48"/>
      <c r="K138" s="48"/>
      <c r="L138" s="48"/>
      <c r="AE138" s="199"/>
      <c r="AF138" s="120"/>
      <c r="AG138" s="122">
        <v>50</v>
      </c>
      <c r="AH138" s="56">
        <v>1</v>
      </c>
      <c r="AI138" s="58">
        <f>10.56/AG138*AH138</f>
        <v>0.2112</v>
      </c>
      <c r="AJ138" s="59">
        <f>5.94/AG138*AH138</f>
        <v>0.1188</v>
      </c>
    </row>
    <row r="139" spans="7:36" x14ac:dyDescent="0.15">
      <c r="G139" s="47"/>
      <c r="H139" s="47"/>
      <c r="I139" s="48"/>
      <c r="J139" s="48"/>
      <c r="K139" s="48"/>
      <c r="L139" s="48"/>
      <c r="AE139" s="199"/>
      <c r="AF139" s="120"/>
      <c r="AG139" s="120"/>
      <c r="AH139" s="97">
        <v>3</v>
      </c>
      <c r="AI139" s="98">
        <f>10.56/AG138*AH139</f>
        <v>0.63359999999999994</v>
      </c>
      <c r="AJ139" s="99">
        <f>5.94/AG138*AH139</f>
        <v>0.35639999999999999</v>
      </c>
    </row>
    <row r="140" spans="7:36" x14ac:dyDescent="0.15">
      <c r="G140" s="47"/>
      <c r="H140" s="47"/>
      <c r="I140" s="48"/>
      <c r="J140" s="48"/>
      <c r="K140" s="48"/>
      <c r="L140" s="48"/>
      <c r="AE140" s="199"/>
      <c r="AF140" s="120"/>
      <c r="AG140" s="121"/>
      <c r="AH140" s="56">
        <v>5</v>
      </c>
      <c r="AI140" s="58">
        <f>10.56/AG138*AH140</f>
        <v>1.056</v>
      </c>
      <c r="AJ140" s="59">
        <f>5.94/AG138*AH140</f>
        <v>0.59399999999999997</v>
      </c>
    </row>
    <row r="141" spans="7:36" x14ac:dyDescent="0.15">
      <c r="G141" s="47"/>
      <c r="H141" s="47"/>
      <c r="I141" s="48"/>
      <c r="J141" s="48"/>
      <c r="K141" s="48"/>
      <c r="L141" s="48"/>
      <c r="AE141" s="199"/>
      <c r="AF141" s="120"/>
      <c r="AG141" s="123">
        <v>75</v>
      </c>
      <c r="AH141" s="97">
        <v>1</v>
      </c>
      <c r="AI141" s="98">
        <f>10.56/AG141*AH141</f>
        <v>0.14080000000000001</v>
      </c>
      <c r="AJ141" s="99">
        <f>5.94/AG141*AH141</f>
        <v>7.9200000000000007E-2</v>
      </c>
    </row>
    <row r="142" spans="7:36" x14ac:dyDescent="0.15">
      <c r="G142" s="47"/>
      <c r="H142" s="47"/>
      <c r="I142" s="48"/>
      <c r="J142" s="48"/>
      <c r="K142" s="48"/>
      <c r="L142" s="48"/>
      <c r="AE142" s="199"/>
      <c r="AF142" s="120"/>
      <c r="AG142" s="120"/>
      <c r="AH142" s="56">
        <v>3</v>
      </c>
      <c r="AI142" s="20">
        <f>10.56/AG141*AH142</f>
        <v>0.4224</v>
      </c>
      <c r="AJ142" s="21">
        <f>5.94/AG141*AH142</f>
        <v>0.23760000000000003</v>
      </c>
    </row>
    <row r="143" spans="7:36" x14ac:dyDescent="0.15">
      <c r="G143" s="47"/>
      <c r="H143" s="47"/>
      <c r="I143" s="48"/>
      <c r="J143" s="48"/>
      <c r="K143" s="48"/>
      <c r="L143" s="48"/>
      <c r="AE143" s="199"/>
      <c r="AF143" s="120"/>
      <c r="AG143" s="121"/>
      <c r="AH143" s="97">
        <v>5</v>
      </c>
      <c r="AI143" s="98">
        <f>10.56/AG141*AH143</f>
        <v>0.70400000000000007</v>
      </c>
      <c r="AJ143" s="99">
        <f>5.94/AG141*AH143</f>
        <v>0.39600000000000002</v>
      </c>
    </row>
    <row r="144" spans="7:36" x14ac:dyDescent="0.15">
      <c r="G144" s="47"/>
      <c r="H144" s="47"/>
      <c r="I144" s="48"/>
      <c r="J144" s="48"/>
      <c r="K144" s="48"/>
      <c r="L144" s="48"/>
      <c r="AE144" s="199"/>
      <c r="AF144" s="120"/>
      <c r="AG144" s="122">
        <v>100</v>
      </c>
      <c r="AH144" s="56">
        <v>1</v>
      </c>
      <c r="AI144" s="58">
        <f>10.56/AG144*AH144</f>
        <v>0.1056</v>
      </c>
      <c r="AJ144" s="59">
        <f>5.94/AG144*AH144</f>
        <v>5.9400000000000001E-2</v>
      </c>
    </row>
    <row r="145" spans="7:36" x14ac:dyDescent="0.15">
      <c r="G145" s="47"/>
      <c r="H145" s="47"/>
      <c r="I145" s="48"/>
      <c r="J145" s="48"/>
      <c r="K145" s="48"/>
      <c r="L145" s="48"/>
      <c r="AE145" s="199"/>
      <c r="AF145" s="120"/>
      <c r="AG145" s="120"/>
      <c r="AH145" s="97">
        <v>3</v>
      </c>
      <c r="AI145" s="98">
        <f>10.56/AG144*AH145</f>
        <v>0.31679999999999997</v>
      </c>
      <c r="AJ145" s="99">
        <f>5.94/AG144*AH145</f>
        <v>0.1782</v>
      </c>
    </row>
    <row r="146" spans="7:36" x14ac:dyDescent="0.15">
      <c r="G146" s="47"/>
      <c r="H146" s="47"/>
      <c r="I146" s="48"/>
      <c r="J146" s="48"/>
      <c r="K146" s="48"/>
      <c r="L146" s="48"/>
      <c r="AE146" s="199"/>
      <c r="AF146" s="121"/>
      <c r="AG146" s="121"/>
      <c r="AH146" s="56">
        <v>5</v>
      </c>
      <c r="AI146" s="58">
        <f>10.56/AG144*AH146</f>
        <v>0.52800000000000002</v>
      </c>
      <c r="AJ146" s="59">
        <f>5.94/AG144*AH146</f>
        <v>0.29699999999999999</v>
      </c>
    </row>
    <row r="147" spans="7:36" x14ac:dyDescent="0.15">
      <c r="G147" s="47"/>
      <c r="H147" s="47"/>
      <c r="I147" s="48"/>
      <c r="J147" s="48"/>
      <c r="K147" s="48"/>
      <c r="L147" s="48"/>
      <c r="AE147" s="199"/>
      <c r="AF147" s="107" t="s">
        <v>39</v>
      </c>
      <c r="AG147" s="110">
        <v>25</v>
      </c>
      <c r="AH147" s="100">
        <v>1</v>
      </c>
      <c r="AI147" s="101">
        <f>14.08/AG147*AH147</f>
        <v>0.56320000000000003</v>
      </c>
      <c r="AJ147" s="102">
        <f>11.264/AG147*AH147</f>
        <v>0.45055999999999996</v>
      </c>
    </row>
    <row r="148" spans="7:36" x14ac:dyDescent="0.15">
      <c r="G148" s="47"/>
      <c r="H148" s="47"/>
      <c r="I148" s="48"/>
      <c r="J148" s="48"/>
      <c r="K148" s="48"/>
      <c r="L148" s="48"/>
      <c r="X148" s="103"/>
      <c r="AE148" s="199"/>
      <c r="AF148" s="108"/>
      <c r="AG148" s="108"/>
      <c r="AH148" s="56">
        <v>3</v>
      </c>
      <c r="AI148" s="20">
        <f>14.08/AG147*AH148</f>
        <v>1.6896</v>
      </c>
      <c r="AJ148" s="21">
        <f>11.264/AG147*AH148</f>
        <v>1.35168</v>
      </c>
    </row>
    <row r="149" spans="7:36" x14ac:dyDescent="0.15">
      <c r="G149" s="47"/>
      <c r="H149" s="47"/>
      <c r="I149" s="48"/>
      <c r="J149" s="48"/>
      <c r="K149" s="48"/>
      <c r="L149" s="48"/>
      <c r="AE149" s="199"/>
      <c r="AF149" s="108"/>
      <c r="AG149" s="111"/>
      <c r="AH149" s="104">
        <v>5</v>
      </c>
      <c r="AI149" s="105">
        <f>14.08/AG147*AH149</f>
        <v>2.8160000000000003</v>
      </c>
      <c r="AJ149" s="102">
        <f>11.264/AG147*AH149</f>
        <v>2.2527999999999997</v>
      </c>
    </row>
    <row r="150" spans="7:36" x14ac:dyDescent="0.15">
      <c r="G150" s="47"/>
      <c r="H150" s="47"/>
      <c r="I150" s="48"/>
      <c r="J150" s="48"/>
      <c r="K150" s="48"/>
      <c r="L150" s="48"/>
      <c r="AE150" s="199"/>
      <c r="AF150" s="108"/>
      <c r="AG150" s="112">
        <v>50</v>
      </c>
      <c r="AH150" s="56">
        <v>1</v>
      </c>
      <c r="AI150" s="58">
        <f>14.08/AG150*AH150</f>
        <v>0.28160000000000002</v>
      </c>
      <c r="AJ150" s="59">
        <f>11.264/AG150*AH150</f>
        <v>0.22527999999999998</v>
      </c>
    </row>
    <row r="151" spans="7:36" x14ac:dyDescent="0.15">
      <c r="G151" s="47"/>
      <c r="H151" s="47"/>
      <c r="I151" s="48"/>
      <c r="J151" s="48"/>
      <c r="K151" s="48"/>
      <c r="L151" s="48"/>
      <c r="AE151" s="199"/>
      <c r="AF151" s="108"/>
      <c r="AG151" s="108"/>
      <c r="AH151" s="104">
        <v>3</v>
      </c>
      <c r="AI151" s="105">
        <f>14.08/AG150*AH151</f>
        <v>0.8448</v>
      </c>
      <c r="AJ151" s="102">
        <f>11.264/AG150*AH151</f>
        <v>0.67584</v>
      </c>
    </row>
    <row r="152" spans="7:36" x14ac:dyDescent="0.15">
      <c r="G152" s="47"/>
      <c r="H152" s="47"/>
      <c r="I152" s="48"/>
      <c r="J152" s="48"/>
      <c r="K152" s="48"/>
      <c r="L152" s="48"/>
      <c r="AE152" s="199"/>
      <c r="AF152" s="108"/>
      <c r="AG152" s="111"/>
      <c r="AH152" s="56">
        <v>5</v>
      </c>
      <c r="AI152" s="58">
        <f>14.08/AG150*AH152</f>
        <v>1.4080000000000001</v>
      </c>
      <c r="AJ152" s="59">
        <f>11.264/AG150*AH152</f>
        <v>1.1263999999999998</v>
      </c>
    </row>
    <row r="153" spans="7:36" x14ac:dyDescent="0.15">
      <c r="G153" s="47"/>
      <c r="H153" s="47"/>
      <c r="I153" s="48"/>
      <c r="J153" s="48"/>
      <c r="K153" s="48"/>
      <c r="L153" s="48"/>
      <c r="AE153" s="199"/>
      <c r="AF153" s="108"/>
      <c r="AG153" s="113">
        <v>75</v>
      </c>
      <c r="AH153" s="100">
        <v>1</v>
      </c>
      <c r="AI153" s="105">
        <f>14.08/AG153*AH153</f>
        <v>0.18773333333333334</v>
      </c>
      <c r="AJ153" s="102">
        <f>11.264/AG153*AH153</f>
        <v>0.15018666666666666</v>
      </c>
    </row>
    <row r="154" spans="7:36" x14ac:dyDescent="0.15">
      <c r="G154" s="47"/>
      <c r="H154" s="47"/>
      <c r="I154" s="48"/>
      <c r="J154" s="48"/>
      <c r="K154" s="48"/>
      <c r="L154" s="48"/>
      <c r="AE154" s="199"/>
      <c r="AF154" s="108"/>
      <c r="AG154" s="108"/>
      <c r="AH154" s="56">
        <v>3</v>
      </c>
      <c r="AI154" s="20">
        <f>14.08/AG153*AH154</f>
        <v>0.56320000000000003</v>
      </c>
      <c r="AJ154" s="21">
        <f>11.264/AG153*AH154</f>
        <v>0.45055999999999996</v>
      </c>
    </row>
    <row r="155" spans="7:36" x14ac:dyDescent="0.15">
      <c r="G155" s="47"/>
      <c r="H155" s="47"/>
      <c r="I155" s="48"/>
      <c r="J155" s="48"/>
      <c r="K155" s="48"/>
      <c r="L155" s="48"/>
      <c r="AE155" s="199"/>
      <c r="AF155" s="108"/>
      <c r="AG155" s="111"/>
      <c r="AH155" s="104">
        <v>5</v>
      </c>
      <c r="AI155" s="105">
        <f>14.08/AG153*AH155</f>
        <v>0.93866666666666665</v>
      </c>
      <c r="AJ155" s="102">
        <f>11.264/AG153*AH155</f>
        <v>0.75093333333333334</v>
      </c>
    </row>
    <row r="156" spans="7:36" x14ac:dyDescent="0.15">
      <c r="G156" s="47"/>
      <c r="H156" s="47"/>
      <c r="I156" s="48"/>
      <c r="J156" s="48"/>
      <c r="K156" s="48"/>
      <c r="L156" s="48"/>
      <c r="AE156" s="199"/>
      <c r="AF156" s="108"/>
      <c r="AG156" s="112">
        <v>100</v>
      </c>
      <c r="AH156" s="56">
        <v>1</v>
      </c>
      <c r="AI156" s="58">
        <f>14.08/AG156*AH156</f>
        <v>0.14080000000000001</v>
      </c>
      <c r="AJ156" s="59">
        <f>11.264/AG156*AH156</f>
        <v>0.11263999999999999</v>
      </c>
    </row>
    <row r="157" spans="7:36" x14ac:dyDescent="0.15">
      <c r="G157" s="47"/>
      <c r="H157" s="47"/>
      <c r="I157" s="48"/>
      <c r="J157" s="48"/>
      <c r="K157" s="48"/>
      <c r="L157" s="48"/>
      <c r="AE157" s="199"/>
      <c r="AF157" s="108"/>
      <c r="AG157" s="108"/>
      <c r="AH157" s="104">
        <v>3</v>
      </c>
      <c r="AI157" s="105">
        <f>14.08/AG156*AH157</f>
        <v>0.4224</v>
      </c>
      <c r="AJ157" s="102">
        <f>11.264/AG156*AH157</f>
        <v>0.33792</v>
      </c>
    </row>
    <row r="158" spans="7:36" ht="14.25" thickBot="1" x14ac:dyDescent="0.2">
      <c r="G158" s="47"/>
      <c r="H158" s="47"/>
      <c r="I158" s="48"/>
      <c r="J158" s="48"/>
      <c r="K158" s="48"/>
      <c r="L158" s="48"/>
      <c r="AE158" s="200"/>
      <c r="AF158" s="109"/>
      <c r="AG158" s="109"/>
      <c r="AH158" s="67">
        <v>5</v>
      </c>
      <c r="AI158" s="69">
        <f>14.08/AG156*AH158</f>
        <v>0.70400000000000007</v>
      </c>
      <c r="AJ158" s="106">
        <f>11.264/AG156*AH158</f>
        <v>0.56319999999999992</v>
      </c>
    </row>
  </sheetData>
  <mergeCells count="247">
    <mergeCell ref="AK2:AK50"/>
    <mergeCell ref="AM21:AM23"/>
    <mergeCell ref="AM24:AM26"/>
    <mergeCell ref="AL27:AL38"/>
    <mergeCell ref="AM27:AM29"/>
    <mergeCell ref="AL39:AL50"/>
    <mergeCell ref="AM39:AM41"/>
    <mergeCell ref="AM42:AM44"/>
    <mergeCell ref="AM45:AM47"/>
    <mergeCell ref="AM48:AM50"/>
    <mergeCell ref="AL2:AL14"/>
    <mergeCell ref="AM2:AM4"/>
    <mergeCell ref="AM5:AM7"/>
    <mergeCell ref="AM8:AM10"/>
    <mergeCell ref="AM11:AM14"/>
    <mergeCell ref="AM18:AM20"/>
    <mergeCell ref="AL15:AL26"/>
    <mergeCell ref="AM30:AM32"/>
    <mergeCell ref="AM33:AM35"/>
    <mergeCell ref="AM36:AM38"/>
    <mergeCell ref="AM15:AM17"/>
    <mergeCell ref="O8:O10"/>
    <mergeCell ref="U8:U10"/>
    <mergeCell ref="A2:A50"/>
    <mergeCell ref="B2:B14"/>
    <mergeCell ref="C2:C4"/>
    <mergeCell ref="G2:G38"/>
    <mergeCell ref="H2:H14"/>
    <mergeCell ref="I2:I4"/>
    <mergeCell ref="C5:C7"/>
    <mergeCell ref="I5:I7"/>
    <mergeCell ref="C8:C10"/>
    <mergeCell ref="I8:I10"/>
    <mergeCell ref="C11:C14"/>
    <mergeCell ref="I11:I14"/>
    <mergeCell ref="O11:O14"/>
    <mergeCell ref="U11:U14"/>
    <mergeCell ref="AA11:AA14"/>
    <mergeCell ref="AG11:AG14"/>
    <mergeCell ref="Y2:Y134"/>
    <mergeCell ref="Z2:Z14"/>
    <mergeCell ref="AA2:AA4"/>
    <mergeCell ref="AE2:AE158"/>
    <mergeCell ref="AF2:AF14"/>
    <mergeCell ref="AG2:AG4"/>
    <mergeCell ref="AA5:AA7"/>
    <mergeCell ref="AG5:AG7"/>
    <mergeCell ref="AA8:AA10"/>
    <mergeCell ref="AG8:AG10"/>
    <mergeCell ref="M2:M74"/>
    <mergeCell ref="N2:N14"/>
    <mergeCell ref="O2:O4"/>
    <mergeCell ref="S2:S86"/>
    <mergeCell ref="T2:T14"/>
    <mergeCell ref="U2:U4"/>
    <mergeCell ref="O5:O7"/>
    <mergeCell ref="U5:U7"/>
    <mergeCell ref="B15:B26"/>
    <mergeCell ref="C15:C17"/>
    <mergeCell ref="H15:H26"/>
    <mergeCell ref="I15:I17"/>
    <mergeCell ref="N15:N26"/>
    <mergeCell ref="O15:O17"/>
    <mergeCell ref="C18:C20"/>
    <mergeCell ref="I18:I20"/>
    <mergeCell ref="O18:O20"/>
    <mergeCell ref="C21:C23"/>
    <mergeCell ref="I21:I23"/>
    <mergeCell ref="O21:O23"/>
    <mergeCell ref="U21:U23"/>
    <mergeCell ref="AA21:AA23"/>
    <mergeCell ref="AG21:AG23"/>
    <mergeCell ref="C24:C26"/>
    <mergeCell ref="I24:I26"/>
    <mergeCell ref="O24:O26"/>
    <mergeCell ref="U24:U26"/>
    <mergeCell ref="AA24:AA26"/>
    <mergeCell ref="T15:T26"/>
    <mergeCell ref="U15:U17"/>
    <mergeCell ref="Z15:Z26"/>
    <mergeCell ref="AA15:AA17"/>
    <mergeCell ref="AF15:AF26"/>
    <mergeCell ref="AG15:AG17"/>
    <mergeCell ref="U18:U20"/>
    <mergeCell ref="AA18:AA20"/>
    <mergeCell ref="AG18:AG20"/>
    <mergeCell ref="AG24:AG26"/>
    <mergeCell ref="AA33:AA35"/>
    <mergeCell ref="AG33:AG35"/>
    <mergeCell ref="C36:C38"/>
    <mergeCell ref="I36:I38"/>
    <mergeCell ref="O36:O38"/>
    <mergeCell ref="U36:U38"/>
    <mergeCell ref="AA36:AA38"/>
    <mergeCell ref="T27:T38"/>
    <mergeCell ref="U27:U29"/>
    <mergeCell ref="Z27:Z38"/>
    <mergeCell ref="AA27:AA29"/>
    <mergeCell ref="AF27:AF38"/>
    <mergeCell ref="AG27:AG29"/>
    <mergeCell ref="U30:U32"/>
    <mergeCell ref="AA30:AA32"/>
    <mergeCell ref="AG30:AG32"/>
    <mergeCell ref="AG36:AG38"/>
    <mergeCell ref="C27:C29"/>
    <mergeCell ref="H27:H38"/>
    <mergeCell ref="I27:I29"/>
    <mergeCell ref="N27:N38"/>
    <mergeCell ref="O27:O29"/>
    <mergeCell ref="C30:C32"/>
    <mergeCell ref="I30:I32"/>
    <mergeCell ref="B39:B50"/>
    <mergeCell ref="C39:C41"/>
    <mergeCell ref="N39:N50"/>
    <mergeCell ref="O39:O41"/>
    <mergeCell ref="T39:T50"/>
    <mergeCell ref="U39:U41"/>
    <mergeCell ref="O45:O47"/>
    <mergeCell ref="U45:U47"/>
    <mergeCell ref="I33:I35"/>
    <mergeCell ref="O33:O35"/>
    <mergeCell ref="U33:U35"/>
    <mergeCell ref="B27:B38"/>
    <mergeCell ref="O30:O32"/>
    <mergeCell ref="C33:C35"/>
    <mergeCell ref="AA45:AA47"/>
    <mergeCell ref="AG45:AG47"/>
    <mergeCell ref="C48:C50"/>
    <mergeCell ref="O48:O50"/>
    <mergeCell ref="U48:U50"/>
    <mergeCell ref="AA48:AA50"/>
    <mergeCell ref="AG48:AG50"/>
    <mergeCell ref="Z39:Z50"/>
    <mergeCell ref="AA39:AA41"/>
    <mergeCell ref="AF39:AF50"/>
    <mergeCell ref="AG39:AG41"/>
    <mergeCell ref="C42:C44"/>
    <mergeCell ref="O42:O44"/>
    <mergeCell ref="U42:U44"/>
    <mergeCell ref="AA42:AA44"/>
    <mergeCell ref="AG42:AG44"/>
    <mergeCell ref="C45:C47"/>
    <mergeCell ref="U57:U59"/>
    <mergeCell ref="AA57:AA59"/>
    <mergeCell ref="AG57:AG59"/>
    <mergeCell ref="N51:N62"/>
    <mergeCell ref="O51:O53"/>
    <mergeCell ref="T51:T62"/>
    <mergeCell ref="U51:U53"/>
    <mergeCell ref="Z51:Z62"/>
    <mergeCell ref="AA51:AA53"/>
    <mergeCell ref="O60:O62"/>
    <mergeCell ref="U60:U62"/>
    <mergeCell ref="AA60:AA62"/>
    <mergeCell ref="U66:U68"/>
    <mergeCell ref="AA66:AA68"/>
    <mergeCell ref="AG66:AG68"/>
    <mergeCell ref="O69:O71"/>
    <mergeCell ref="U69:U71"/>
    <mergeCell ref="AA69:AA71"/>
    <mergeCell ref="AG69:AG71"/>
    <mergeCell ref="AG60:AG62"/>
    <mergeCell ref="N63:N74"/>
    <mergeCell ref="O63:O65"/>
    <mergeCell ref="T63:T74"/>
    <mergeCell ref="U63:U65"/>
    <mergeCell ref="Z63:Z74"/>
    <mergeCell ref="AA63:AA65"/>
    <mergeCell ref="AF63:AF74"/>
    <mergeCell ref="AG63:AG65"/>
    <mergeCell ref="O66:O68"/>
    <mergeCell ref="AF51:AF62"/>
    <mergeCell ref="AG51:AG53"/>
    <mergeCell ref="O54:O56"/>
    <mergeCell ref="U54:U56"/>
    <mergeCell ref="AA54:AA56"/>
    <mergeCell ref="AG54:AG56"/>
    <mergeCell ref="O57:O59"/>
    <mergeCell ref="U78:U80"/>
    <mergeCell ref="AA78:AA80"/>
    <mergeCell ref="AG78:AG80"/>
    <mergeCell ref="U81:U83"/>
    <mergeCell ref="AA81:AA83"/>
    <mergeCell ref="AG81:AG83"/>
    <mergeCell ref="O72:O74"/>
    <mergeCell ref="U72:U74"/>
    <mergeCell ref="AA72:AA74"/>
    <mergeCell ref="AG72:AG74"/>
    <mergeCell ref="T75:T86"/>
    <mergeCell ref="U75:U77"/>
    <mergeCell ref="Z75:Z86"/>
    <mergeCell ref="AA75:AA77"/>
    <mergeCell ref="AF75:AF86"/>
    <mergeCell ref="AG75:AG77"/>
    <mergeCell ref="U84:U86"/>
    <mergeCell ref="AA84:AA86"/>
    <mergeCell ref="AG84:AG86"/>
    <mergeCell ref="Z87:Z98"/>
    <mergeCell ref="AA87:AA89"/>
    <mergeCell ref="AF87:AF98"/>
    <mergeCell ref="AG87:AG89"/>
    <mergeCell ref="AA90:AA92"/>
    <mergeCell ref="AG90:AG92"/>
    <mergeCell ref="AA93:AA95"/>
    <mergeCell ref="AG93:AG95"/>
    <mergeCell ref="AA96:AA98"/>
    <mergeCell ref="AG96:AG98"/>
    <mergeCell ref="Z99:Z110"/>
    <mergeCell ref="AA99:AA101"/>
    <mergeCell ref="AF99:AF110"/>
    <mergeCell ref="AG99:AG101"/>
    <mergeCell ref="AA102:AA104"/>
    <mergeCell ref="AG102:AG104"/>
    <mergeCell ref="AA105:AA107"/>
    <mergeCell ref="AG105:AG107"/>
    <mergeCell ref="AA108:AA110"/>
    <mergeCell ref="AG108:AG110"/>
    <mergeCell ref="Z111:Z122"/>
    <mergeCell ref="AA111:AA113"/>
    <mergeCell ref="AF111:AF122"/>
    <mergeCell ref="AG111:AG113"/>
    <mergeCell ref="AA114:AA116"/>
    <mergeCell ref="AG114:AG116"/>
    <mergeCell ref="AA117:AA119"/>
    <mergeCell ref="AG117:AG119"/>
    <mergeCell ref="AA120:AA122"/>
    <mergeCell ref="AG120:AG122"/>
    <mergeCell ref="Z123:Z134"/>
    <mergeCell ref="AA123:AA125"/>
    <mergeCell ref="AF123:AF134"/>
    <mergeCell ref="AG123:AG125"/>
    <mergeCell ref="AA126:AA128"/>
    <mergeCell ref="AG126:AG128"/>
    <mergeCell ref="AA129:AA131"/>
    <mergeCell ref="AF147:AF158"/>
    <mergeCell ref="AG147:AG149"/>
    <mergeCell ref="AG150:AG152"/>
    <mergeCell ref="AG153:AG155"/>
    <mergeCell ref="AG156:AG158"/>
    <mergeCell ref="AG129:AG131"/>
    <mergeCell ref="AA132:AA134"/>
    <mergeCell ref="AG132:AG134"/>
    <mergeCell ref="AF135:AF146"/>
    <mergeCell ref="AG135:AG137"/>
    <mergeCell ref="AG138:AG140"/>
    <mergeCell ref="AG141:AG143"/>
    <mergeCell ref="AG144:AG14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FastecNew</dc:creator>
  <cp:lastModifiedBy>郷田　英知(浅沼商会)</cp:lastModifiedBy>
  <dcterms:created xsi:type="dcterms:W3CDTF">2015-10-05T12:22:51Z</dcterms:created>
  <dcterms:modified xsi:type="dcterms:W3CDTF">2020-09-17T05:23:32Z</dcterms:modified>
</cp:coreProperties>
</file>